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itoit-my.sharepoint.com/personal/s287192_studenti_polito_it/Documents/Desktop/Politecnico di Torino/6. TESI/"/>
    </mc:Choice>
  </mc:AlternateContent>
  <xr:revisionPtr revIDLastSave="398" documentId="11_49C2CC2EE6623F83A3635CE9D1EA19A22E7A9316" xr6:coauthVersionLast="47" xr6:coauthVersionMax="47" xr10:uidLastSave="{201D5229-666B-4266-9074-24848F691831}"/>
  <bookViews>
    <workbookView xWindow="-108" yWindow="-108" windowWidth="23256" windowHeight="12456" firstSheet="1" activeTab="1" xr2:uid="{00000000-000D-0000-FFFF-FFFF00000000}"/>
  </bookViews>
  <sheets>
    <sheet name="Struttura DB" sheetId="1" r:id="rId1"/>
    <sheet name="APU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3" i="1"/>
  <c r="F23" i="1"/>
  <c r="F24" i="1"/>
  <c r="F25" i="1"/>
  <c r="E25" i="1"/>
  <c r="F7" i="1"/>
  <c r="F8" i="1"/>
  <c r="F9" i="1"/>
  <c r="F10" i="1"/>
  <c r="F11" i="1"/>
  <c r="F12" i="1"/>
  <c r="F16" i="1"/>
  <c r="F17" i="1"/>
  <c r="F18" i="1"/>
  <c r="F19" i="1"/>
  <c r="F20" i="1"/>
  <c r="F21" i="1"/>
  <c r="F22" i="1"/>
  <c r="F26" i="1"/>
  <c r="F29" i="1"/>
  <c r="F5" i="1"/>
  <c r="F6" i="1"/>
  <c r="F4" i="1"/>
  <c r="J1" i="1"/>
  <c r="C24" i="2"/>
  <c r="D24" i="2"/>
  <c r="E24" i="2"/>
  <c r="F24" i="2"/>
  <c r="G24" i="2"/>
  <c r="C25" i="2"/>
  <c r="D25" i="2"/>
  <c r="E25" i="2"/>
  <c r="F25" i="2"/>
  <c r="G25" i="2"/>
  <c r="C26" i="2"/>
  <c r="D26" i="2"/>
  <c r="E26" i="2"/>
  <c r="F26" i="2"/>
  <c r="G26" i="2"/>
  <c r="C27" i="2"/>
  <c r="D27" i="2"/>
  <c r="E27" i="2"/>
  <c r="F27" i="2"/>
  <c r="G27" i="2"/>
  <c r="C28" i="2"/>
  <c r="D28" i="2"/>
  <c r="E28" i="2"/>
  <c r="F28" i="2"/>
  <c r="G28" i="2"/>
  <c r="C29" i="2"/>
  <c r="D29" i="2"/>
  <c r="E29" i="2"/>
  <c r="F29" i="2"/>
  <c r="G29" i="2"/>
  <c r="C30" i="2"/>
  <c r="D30" i="2"/>
  <c r="E30" i="2"/>
  <c r="F30" i="2"/>
  <c r="G30" i="2"/>
  <c r="C31" i="2"/>
  <c r="D31" i="2"/>
  <c r="E31" i="2"/>
  <c r="F31" i="2"/>
  <c r="G31" i="2"/>
  <c r="C23" i="2"/>
  <c r="D23" i="2"/>
  <c r="E23" i="2"/>
  <c r="F23" i="2"/>
  <c r="G23" i="2"/>
  <c r="D22" i="2"/>
  <c r="E22" i="2"/>
  <c r="F22" i="2"/>
  <c r="G22" i="2"/>
  <c r="C22" i="2"/>
  <c r="C12" i="2"/>
  <c r="D12" i="2"/>
  <c r="E12" i="2"/>
  <c r="F12" i="2"/>
  <c r="G12" i="2"/>
  <c r="C13" i="2"/>
  <c r="D13" i="2"/>
  <c r="E13" i="2"/>
  <c r="F13" i="2"/>
  <c r="G13" i="2"/>
  <c r="C14" i="2"/>
  <c r="D14" i="2"/>
  <c r="E14" i="2"/>
  <c r="F14" i="2"/>
  <c r="G14" i="2"/>
  <c r="C15" i="2"/>
  <c r="D15" i="2"/>
  <c r="E15" i="2"/>
  <c r="F15" i="2"/>
  <c r="G15" i="2"/>
  <c r="C16" i="2"/>
  <c r="D16" i="2"/>
  <c r="E16" i="2"/>
  <c r="F16" i="2"/>
  <c r="G16" i="2"/>
  <c r="C17" i="2"/>
  <c r="D17" i="2"/>
  <c r="E17" i="2"/>
  <c r="F17" i="2"/>
  <c r="G17" i="2"/>
  <c r="C18" i="2"/>
  <c r="D18" i="2"/>
  <c r="E18" i="2"/>
  <c r="F18" i="2"/>
  <c r="G18" i="2"/>
  <c r="C19" i="2"/>
  <c r="D19" i="2"/>
  <c r="E19" i="2"/>
  <c r="F19" i="2"/>
  <c r="G19" i="2"/>
  <c r="C20" i="2"/>
  <c r="D20" i="2"/>
  <c r="E20" i="2"/>
  <c r="F20" i="2"/>
  <c r="G20" i="2"/>
  <c r="C21" i="2"/>
  <c r="D21" i="2"/>
  <c r="E21" i="2"/>
  <c r="F21" i="2"/>
  <c r="G21" i="2"/>
  <c r="D11" i="2"/>
  <c r="E11" i="2"/>
  <c r="F11" i="2"/>
  <c r="G11" i="2"/>
  <c r="C11" i="2"/>
  <c r="C7" i="2"/>
  <c r="D7" i="2"/>
  <c r="E7" i="2"/>
  <c r="F7" i="2"/>
  <c r="G7" i="2"/>
  <c r="C8" i="2"/>
  <c r="D8" i="2"/>
  <c r="E8" i="2"/>
  <c r="F8" i="2"/>
  <c r="G8" i="2"/>
  <c r="C9" i="2"/>
  <c r="D9" i="2"/>
  <c r="E9" i="2"/>
  <c r="F9" i="2"/>
  <c r="G9" i="2"/>
  <c r="C10" i="2"/>
  <c r="D10" i="2"/>
  <c r="E10" i="2"/>
  <c r="F10" i="2"/>
  <c r="G10" i="2"/>
  <c r="D6" i="2"/>
  <c r="E6" i="2"/>
  <c r="F6" i="2"/>
  <c r="G6" i="2"/>
  <c r="C6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</calcChain>
</file>

<file path=xl/sharedStrings.xml><?xml version="1.0" encoding="utf-8"?>
<sst xmlns="http://schemas.openxmlformats.org/spreadsheetml/2006/main" count="320" uniqueCount="133">
  <si>
    <t>PASTA BON BON R</t>
  </si>
  <si>
    <t>Total Cost</t>
  </si>
  <si>
    <t>Kg Cost</t>
  </si>
  <si>
    <t>Consume</t>
  </si>
  <si>
    <t>Nr.</t>
  </si>
  <si>
    <t>Bloccato</t>
  </si>
  <si>
    <t>Descrizione</t>
  </si>
  <si>
    <t>Avviso</t>
  </si>
  <si>
    <t>Quantity from Finished Product</t>
  </si>
  <si>
    <t>Cost Component</t>
  </si>
  <si>
    <t>Cod. unità di misura</t>
  </si>
  <si>
    <t>Sistema di rifornimento</t>
  </si>
  <si>
    <t>COD Mod</t>
  </si>
  <si>
    <t>Fornitore</t>
  </si>
  <si>
    <t>DLT</t>
  </si>
  <si>
    <t>MOQ</t>
  </si>
  <si>
    <t>MOC</t>
  </si>
  <si>
    <t>Week -2</t>
  </si>
  <si>
    <t>Week -1</t>
  </si>
  <si>
    <t>Week 0</t>
  </si>
  <si>
    <t>Week 1</t>
  </si>
  <si>
    <t>Week 2</t>
  </si>
  <si>
    <t>Week 3</t>
  </si>
  <si>
    <t>Week 4</t>
  </si>
  <si>
    <t>Week 5</t>
  </si>
  <si>
    <t>04/07/2022-09/07/2022</t>
  </si>
  <si>
    <t>11/07/2022-16/07/2022</t>
  </si>
  <si>
    <t>18/07/2022-23/07/2022</t>
  </si>
  <si>
    <t>25/07/2022-30/07/2022</t>
  </si>
  <si>
    <t>01/08/2022-06/08/2022</t>
  </si>
  <si>
    <t>08/08/2022-13/08/2022</t>
  </si>
  <si>
    <t>22/08/2022-27/08/2022</t>
  </si>
  <si>
    <t>29/08/2022-03/09/2022</t>
  </si>
  <si>
    <t>1449</t>
  </si>
  <si>
    <t>No</t>
  </si>
  <si>
    <t>PASTA BON BON R...</t>
  </si>
  <si>
    <t>KG</t>
  </si>
  <si>
    <t>Ordine di produzione</t>
  </si>
  <si>
    <t>P1-1</t>
  </si>
  <si>
    <t>Produzione Interna</t>
  </si>
  <si>
    <t>OLIO DI SEMI DI GIRASOLE LINOLEICO ALTA RAFFINAZ</t>
  </si>
  <si>
    <t>Acquisto</t>
  </si>
  <si>
    <t>P3-1</t>
  </si>
  <si>
    <t>SALOV S.P.A.</t>
  </si>
  <si>
    <t>CESSA POWDER-60</t>
  </si>
  <si>
    <t>P3-2</t>
  </si>
  <si>
    <t>NATURAL IT SP z.o.o.</t>
  </si>
  <si>
    <t>LECITINA SOJA genet. NON modificata</t>
  </si>
  <si>
    <t>Sì</t>
  </si>
  <si>
    <t>P3-3</t>
  </si>
  <si>
    <t>A.D.E.A. S.R.L.</t>
  </si>
  <si>
    <t>OLIO DI COLZA</t>
  </si>
  <si>
    <t>P3-4</t>
  </si>
  <si>
    <t>F.LLI RUATA S.P.A.</t>
  </si>
  <si>
    <t>OLIO DI PALMA RAFFINATO</t>
  </si>
  <si>
    <t>P3-5</t>
  </si>
  <si>
    <t>OLFOOD S.R.L.</t>
  </si>
  <si>
    <t>11159</t>
  </si>
  <si>
    <t xml:space="preserve">PASTA NOCCIOLA SCURA PER LAVORAZIONI </t>
  </si>
  <si>
    <t>P2-1</t>
  </si>
  <si>
    <t>20872</t>
  </si>
  <si>
    <t>NOCCIOLE MORTARELLE SGUSCIATE calibri 12/13/14 sep</t>
  </si>
  <si>
    <t>P3-6</t>
  </si>
  <si>
    <t xml:space="preserve">D.A.R. S.R.L. </t>
  </si>
  <si>
    <t>22510</t>
  </si>
  <si>
    <t>P3-7</t>
  </si>
  <si>
    <t>VASO-PL</t>
  </si>
  <si>
    <t>BARATTOLO TRASPARENTE GR. 200</t>
  </si>
  <si>
    <t>PZ</t>
  </si>
  <si>
    <t>P3-8</t>
  </si>
  <si>
    <t>ACTIPACK</t>
  </si>
  <si>
    <t>COP-VASOPL</t>
  </si>
  <si>
    <t>COPERCHIO BARATTOLO TRASPARENTE X CONTROCAMPIONI</t>
  </si>
  <si>
    <t>P3-9</t>
  </si>
  <si>
    <t>ET-80X105</t>
  </si>
  <si>
    <t>ETICHETTA BIANCA PER TERZI E NUCLEI</t>
  </si>
  <si>
    <t>P3-10</t>
  </si>
  <si>
    <t>ALL4LABELS Italy NMS s.r.l.</t>
  </si>
  <si>
    <t>ZUCCHERO A VELO</t>
  </si>
  <si>
    <t>P3-11</t>
  </si>
  <si>
    <t>GRANDA ZUCCHERI S.P.A.</t>
  </si>
  <si>
    <t>CACAO BENSDORP 10/12 DZS o 10/12 SR</t>
  </si>
  <si>
    <t>P3-12</t>
  </si>
  <si>
    <t>BARRY CALLEBAUT COCOA AG</t>
  </si>
  <si>
    <t>CACAO POLV DE ZAAN 10/12 S75</t>
  </si>
  <si>
    <t>P3-13</t>
  </si>
  <si>
    <t>CACAO POLV DE ZAAN 10/12 S9</t>
  </si>
  <si>
    <t>P3-14</t>
  </si>
  <si>
    <t>GLUCOSIO DISIDRATATO D.E. 29</t>
  </si>
  <si>
    <t>P3-15</t>
  </si>
  <si>
    <t>UNIGLAD INGREDIENTI S.R.L.</t>
  </si>
  <si>
    <t>DESTROSIO ANIDRO POLVERE</t>
  </si>
  <si>
    <t>P3-16</t>
  </si>
  <si>
    <t>BASF ITALIA S.P.A.</t>
  </si>
  <si>
    <t>1448/CA</t>
  </si>
  <si>
    <t>COLORAROMA PASTA BON BON R...</t>
  </si>
  <si>
    <t>P2-2</t>
  </si>
  <si>
    <t>AROMA NOCCIOLA LQD FA-BO7143</t>
  </si>
  <si>
    <t>P3-17</t>
  </si>
  <si>
    <t>KERRY INGREDIENTS &amp; FLAVOURS LTD GLOBAL TECHNOLOGY</t>
  </si>
  <si>
    <t>HERBALOX HTO-C (E.ROSMARINO) BIOCHIM</t>
  </si>
  <si>
    <t>P3-18</t>
  </si>
  <si>
    <t>BIOCHIM S.R.L.</t>
  </si>
  <si>
    <t>AROMA NOCCIOLA 1075FG</t>
  </si>
  <si>
    <t>P3-19</t>
  </si>
  <si>
    <t>20313</t>
  </si>
  <si>
    <t>GRANELLA DI NOCCIOLA CALIBRO 2/4 mm.</t>
  </si>
  <si>
    <t>P3-20</t>
  </si>
  <si>
    <t>SEC-PG4.2</t>
  </si>
  <si>
    <t>SECCHIELLO PG LT.4 AROMITALIA</t>
  </si>
  <si>
    <t>P3-21</t>
  </si>
  <si>
    <t>COP-PG</t>
  </si>
  <si>
    <t>COPERCHIO PER TERMOSALDATURA  SECCHIELLO PG</t>
  </si>
  <si>
    <t>P3-22</t>
  </si>
  <si>
    <t>FILM-590</t>
  </si>
  <si>
    <t>FILM ANONIMO TERMOSALDATURA TRASPARENTE H. 615</t>
  </si>
  <si>
    <t>P3-23</t>
  </si>
  <si>
    <t>WRAP-PG4.2</t>
  </si>
  <si>
    <t>CARTONE 2 SECCHI PG4.2 AROMITALIA</t>
  </si>
  <si>
    <t>P3-24</t>
  </si>
  <si>
    <t>SMURFIT KAPPA ITALIA S.P.A.</t>
  </si>
  <si>
    <t>ET-PASTE</t>
  </si>
  <si>
    <t>ETICHETTA PASTE ARGENTO MM. 102X246</t>
  </si>
  <si>
    <t>P3-25</t>
  </si>
  <si>
    <t>ET-80X200-AZ</t>
  </si>
  <si>
    <t>ETICHETTA CARTONI 80x200 AZZURRA</t>
  </si>
  <si>
    <t>P3-26</t>
  </si>
  <si>
    <t>Livello</t>
  </si>
  <si>
    <t>Code</t>
  </si>
  <si>
    <t>AWU</t>
  </si>
  <si>
    <t>PF</t>
  </si>
  <si>
    <t>SL</t>
  </si>
  <si>
    <t>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</si>
</sst>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_([$€-2]\ * #,##0.00_);_([$€-2]\ * \(#,##0.00\);_([$€-2]\ * &quot;-&quot;??_);_(@_)"/>
  </numFmts>
  <fonts count="24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Verdana"/>
      <family val="2"/>
    </font>
    <font>
      <sz val="10"/>
      <name val="Verdana"/>
      <family val="2"/>
    </font>
    <font>
      <sz val="8"/>
      <name val="Arial"/>
    </font>
    <font>
      <b/>
      <sz val="10"/>
      <name val="Arial"/>
    </font>
    <font>
      <sz val="10"/>
      <name val="Arial"/>
    </font>
    <font>
      <b/>
      <sz val="10"/>
      <name val="Verdana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2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8" fillId="33" borderId="11" xfId="0" applyFont="1" applyFill="1" applyBorder="1" applyAlignment="1">
      <alignment horizontal="left" wrapText="1"/>
    </xf>
    <xf numFmtId="0" fontId="21" fillId="0" borderId="11" xfId="0" applyFont="1" applyBorder="1" applyAlignment="1">
      <alignment horizontal="center"/>
    </xf>
    <xf numFmtId="0" fontId="0" fillId="0" borderId="11" xfId="0" applyBorder="1" applyAlignment="1">
      <alignment wrapText="1"/>
    </xf>
    <xf numFmtId="0" fontId="19" fillId="0" borderId="11" xfId="0" applyFont="1" applyBorder="1" applyAlignment="1">
      <alignment horizontal="left"/>
    </xf>
    <xf numFmtId="4" fontId="19" fillId="0" borderId="11" xfId="0" applyNumberFormat="1" applyFont="1" applyBorder="1" applyAlignment="1">
      <alignment horizontal="right"/>
    </xf>
    <xf numFmtId="0" fontId="0" fillId="0" borderId="11" xfId="0" applyBorder="1"/>
    <xf numFmtId="164" fontId="0" fillId="0" borderId="11" xfId="42" applyNumberFormat="1" applyFont="1" applyBorder="1"/>
    <xf numFmtId="164" fontId="0" fillId="0" borderId="11" xfId="42" applyNumberFormat="1" applyFont="1" applyBorder="1" applyAlignment="1">
      <alignment horizontal="center" vertical="center"/>
    </xf>
    <xf numFmtId="0" fontId="21" fillId="0" borderId="0" xfId="0" applyFont="1"/>
    <xf numFmtId="165" fontId="21" fillId="0" borderId="16" xfId="0" applyNumberFormat="1" applyFont="1" applyBorder="1" applyAlignment="1">
      <alignment horizontal="right"/>
    </xf>
    <xf numFmtId="165" fontId="21" fillId="0" borderId="18" xfId="0" applyNumberFormat="1" applyFont="1" applyBorder="1" applyAlignment="1">
      <alignment horizontal="right"/>
    </xf>
    <xf numFmtId="0" fontId="21" fillId="36" borderId="19" xfId="0" applyFont="1" applyFill="1" applyBorder="1" applyAlignment="1">
      <alignment horizontal="center" vertical="center"/>
    </xf>
    <xf numFmtId="0" fontId="21" fillId="38" borderId="20" xfId="0" applyFont="1" applyFill="1" applyBorder="1" applyAlignment="1">
      <alignment horizontal="center" vertical="center"/>
    </xf>
    <xf numFmtId="0" fontId="21" fillId="39" borderId="24" xfId="0" applyFont="1" applyFill="1" applyBorder="1" applyAlignment="1">
      <alignment horizontal="center" vertical="center"/>
    </xf>
    <xf numFmtId="0" fontId="21" fillId="34" borderId="25" xfId="0" applyFont="1" applyFill="1" applyBorder="1" applyAlignment="1">
      <alignment horizontal="center" vertical="center"/>
    </xf>
    <xf numFmtId="0" fontId="21" fillId="35" borderId="26" xfId="0" applyFont="1" applyFill="1" applyBorder="1" applyAlignment="1">
      <alignment horizontal="center" vertical="center"/>
    </xf>
    <xf numFmtId="0" fontId="21" fillId="37" borderId="26" xfId="0" applyFont="1" applyFill="1" applyBorder="1" applyAlignment="1">
      <alignment horizontal="center" vertical="center"/>
    </xf>
    <xf numFmtId="0" fontId="21" fillId="37" borderId="27" xfId="0" applyFont="1" applyFill="1" applyBorder="1" applyAlignment="1">
      <alignment horizontal="center" vertical="center"/>
    </xf>
    <xf numFmtId="0" fontId="21" fillId="39" borderId="28" xfId="0" applyFont="1" applyFill="1" applyBorder="1" applyAlignment="1">
      <alignment horizontal="center" vertical="center"/>
    </xf>
    <xf numFmtId="0" fontId="21" fillId="0" borderId="29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165" fontId="0" fillId="0" borderId="10" xfId="0" applyNumberFormat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0" fontId="23" fillId="35" borderId="11" xfId="0" applyFont="1" applyFill="1" applyBorder="1" applyAlignment="1">
      <alignment horizontal="left"/>
    </xf>
    <xf numFmtId="4" fontId="23" fillId="35" borderId="11" xfId="0" applyNumberFormat="1" applyFont="1" applyFill="1" applyBorder="1" applyAlignment="1">
      <alignment horizontal="right"/>
    </xf>
    <xf numFmtId="0" fontId="21" fillId="35" borderId="11" xfId="0" applyFont="1" applyFill="1" applyBorder="1"/>
    <xf numFmtId="164" fontId="21" fillId="35" borderId="11" xfId="42" applyNumberFormat="1" applyFont="1" applyFill="1" applyBorder="1"/>
    <xf numFmtId="0" fontId="21" fillId="35" borderId="0" xfId="0" applyFont="1" applyFill="1"/>
    <xf numFmtId="0" fontId="23" fillId="34" borderId="11" xfId="0" applyFont="1" applyFill="1" applyBorder="1" applyAlignment="1">
      <alignment horizontal="left"/>
    </xf>
    <xf numFmtId="4" fontId="23" fillId="34" borderId="11" xfId="0" applyNumberFormat="1" applyFont="1" applyFill="1" applyBorder="1" applyAlignment="1">
      <alignment horizontal="right"/>
    </xf>
    <xf numFmtId="0" fontId="21" fillId="34" borderId="11" xfId="0" applyFont="1" applyFill="1" applyBorder="1"/>
    <xf numFmtId="0" fontId="21" fillId="34" borderId="0" xfId="0" applyFont="1" applyFill="1"/>
    <xf numFmtId="0" fontId="0" fillId="40" borderId="11" xfId="0" applyFill="1" applyBorder="1"/>
    <xf numFmtId="166" fontId="21" fillId="0" borderId="0" xfId="0" applyNumberFormat="1" applyFont="1"/>
    <xf numFmtId="166" fontId="23" fillId="34" borderId="11" xfId="0" applyNumberFormat="1" applyFont="1" applyFill="1" applyBorder="1" applyAlignment="1">
      <alignment horizontal="right"/>
    </xf>
    <xf numFmtId="166" fontId="19" fillId="0" borderId="11" xfId="0" applyNumberFormat="1" applyFont="1" applyBorder="1" applyAlignment="1">
      <alignment horizontal="right"/>
    </xf>
    <xf numFmtId="166" fontId="23" fillId="35" borderId="11" xfId="0" applyNumberFormat="1" applyFont="1" applyFill="1" applyBorder="1" applyAlignment="1">
      <alignment horizontal="right"/>
    </xf>
    <xf numFmtId="165" fontId="21" fillId="0" borderId="21" xfId="0" applyNumberFormat="1" applyFont="1" applyBorder="1" applyAlignment="1">
      <alignment horizontal="center"/>
    </xf>
    <xf numFmtId="165" fontId="21" fillId="0" borderId="22" xfId="0" applyNumberFormat="1" applyFont="1" applyBorder="1" applyAlignment="1">
      <alignment horizontal="center"/>
    </xf>
    <xf numFmtId="165" fontId="21" fillId="0" borderId="23" xfId="0" applyNumberFormat="1" applyFont="1" applyBorder="1" applyAlignment="1">
      <alignment horizontal="center"/>
    </xf>
    <xf numFmtId="165" fontId="21" fillId="0" borderId="12" xfId="0" applyNumberFormat="1" applyFont="1" applyBorder="1" applyAlignment="1">
      <alignment horizontal="center"/>
    </xf>
    <xf numFmtId="165" fontId="21" fillId="0" borderId="13" xfId="0" applyNumberFormat="1" applyFont="1" applyBorder="1" applyAlignment="1">
      <alignment horizontal="center"/>
    </xf>
    <xf numFmtId="165" fontId="21" fillId="0" borderId="15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 customBuiltin="1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workbookViewId="0">
      <pane xSplit="3" ySplit="2" topLeftCell="N3" activePane="bottomRight" state="frozen"/>
      <selection pane="bottomRight" activeCell="Q10" sqref="Q10"/>
      <selection pane="bottomLeft" activeCell="A3" sqref="A3"/>
      <selection pane="topRight" activeCell="D1" sqref="D1"/>
    </sheetView>
  </sheetViews>
  <sheetFormatPr defaultRowHeight="13.15"/>
  <cols>
    <col min="1" max="1" width="15.140625" bestFit="1" customWidth="1"/>
    <col min="3" max="3" width="55.5703125" customWidth="1"/>
    <col min="6" max="6" width="10.85546875" hidden="1" customWidth="1"/>
    <col min="7" max="7" width="12.42578125" bestFit="1" customWidth="1"/>
    <col min="8" max="8" width="20.42578125" bestFit="1" customWidth="1"/>
    <col min="10" max="10" width="33.28515625" customWidth="1"/>
    <col min="14" max="21" width="11.5703125" customWidth="1"/>
  </cols>
  <sheetData>
    <row r="1" spans="1:21" s="10" customFormat="1" ht="12.75">
      <c r="C1" s="10" t="s">
        <v>0</v>
      </c>
      <c r="D1" s="10">
        <v>1449</v>
      </c>
      <c r="G1" s="10" t="s">
        <v>1</v>
      </c>
      <c r="H1" s="36">
        <v>7031.47</v>
      </c>
      <c r="I1" s="10" t="s">
        <v>2</v>
      </c>
      <c r="J1" s="36">
        <f>H1/1932</f>
        <v>3.639477225672878</v>
      </c>
      <c r="N1" s="46" t="s">
        <v>3</v>
      </c>
      <c r="O1" s="46"/>
      <c r="P1" s="46"/>
      <c r="Q1" s="46"/>
      <c r="R1" s="46"/>
      <c r="S1" s="46"/>
      <c r="T1" s="46"/>
      <c r="U1" s="46"/>
    </row>
    <row r="2" spans="1:21" s="10" customFormat="1" ht="42.75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  <c r="K2" s="2" t="s">
        <v>14</v>
      </c>
      <c r="L2" s="2" t="s">
        <v>15</v>
      </c>
      <c r="M2" s="2" t="s">
        <v>16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 t="s">
        <v>22</v>
      </c>
      <c r="T2" s="3" t="s">
        <v>23</v>
      </c>
      <c r="U2" s="3" t="s">
        <v>24</v>
      </c>
    </row>
    <row r="3" spans="1:21" ht="24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4" t="s">
        <v>25</v>
      </c>
      <c r="O3" s="4" t="s">
        <v>26</v>
      </c>
      <c r="P3" s="4" t="s">
        <v>27</v>
      </c>
      <c r="Q3" s="4" t="s">
        <v>28</v>
      </c>
      <c r="R3" s="4" t="s">
        <v>29</v>
      </c>
      <c r="S3" s="4" t="s">
        <v>30</v>
      </c>
      <c r="T3" s="4" t="s">
        <v>31</v>
      </c>
      <c r="U3" s="4" t="s">
        <v>32</v>
      </c>
    </row>
    <row r="4" spans="1:21" s="34" customFormat="1" ht="12.75">
      <c r="A4" s="31" t="s">
        <v>33</v>
      </c>
      <c r="B4" s="31" t="s">
        <v>34</v>
      </c>
      <c r="C4" s="31" t="s">
        <v>35</v>
      </c>
      <c r="D4" s="31" t="s">
        <v>34</v>
      </c>
      <c r="E4" s="32">
        <v>1</v>
      </c>
      <c r="F4" s="37">
        <f>E4*$J$1</f>
        <v>3.639477225672878</v>
      </c>
      <c r="G4" s="31" t="s">
        <v>36</v>
      </c>
      <c r="H4" s="31" t="s">
        <v>37</v>
      </c>
      <c r="I4" s="33" t="s">
        <v>38</v>
      </c>
      <c r="J4" s="33" t="s">
        <v>39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1:21" ht="12.75">
      <c r="A5" s="5">
        <v>22510</v>
      </c>
      <c r="B5" s="5" t="s">
        <v>34</v>
      </c>
      <c r="C5" s="5" t="s">
        <v>40</v>
      </c>
      <c r="D5" s="5" t="s">
        <v>34</v>
      </c>
      <c r="E5" s="6">
        <v>1.346E-2</v>
      </c>
      <c r="F5" s="38">
        <f t="shared" ref="F5:F32" si="0">E5*$J$1</f>
        <v>4.8987363457556936E-2</v>
      </c>
      <c r="G5" s="5" t="s">
        <v>36</v>
      </c>
      <c r="H5" s="5" t="s">
        <v>41</v>
      </c>
      <c r="I5" s="5" t="s">
        <v>42</v>
      </c>
      <c r="J5" s="7" t="s">
        <v>43</v>
      </c>
      <c r="K5" s="7">
        <v>21</v>
      </c>
      <c r="L5" s="7">
        <v>850</v>
      </c>
      <c r="M5" s="7"/>
      <c r="N5" s="8">
        <v>2351.6673999999998</v>
      </c>
      <c r="O5" s="8">
        <v>1718.7809000000004</v>
      </c>
      <c r="P5" s="8">
        <v>399.58349999999996</v>
      </c>
      <c r="Q5" s="8">
        <v>3628.627</v>
      </c>
      <c r="R5" s="8">
        <v>1528.8014000000003</v>
      </c>
      <c r="S5" s="8">
        <v>1812.4939999999999</v>
      </c>
      <c r="T5" s="8">
        <v>772.93200000000002</v>
      </c>
      <c r="U5" s="8">
        <v>2179.7099999999996</v>
      </c>
    </row>
    <row r="6" spans="1:21" ht="12.75">
      <c r="A6" s="5">
        <v>20687</v>
      </c>
      <c r="B6" s="5" t="s">
        <v>34</v>
      </c>
      <c r="C6" s="5" t="s">
        <v>44</v>
      </c>
      <c r="D6" s="5" t="s">
        <v>34</v>
      </c>
      <c r="E6" s="6">
        <v>6.2100000000000002E-3</v>
      </c>
      <c r="F6" s="38">
        <f t="shared" si="0"/>
        <v>2.2601153571428573E-2</v>
      </c>
      <c r="G6" s="5" t="s">
        <v>36</v>
      </c>
      <c r="H6" s="5" t="s">
        <v>41</v>
      </c>
      <c r="I6" s="5" t="s">
        <v>45</v>
      </c>
      <c r="J6" s="7" t="s">
        <v>46</v>
      </c>
      <c r="K6" s="7">
        <v>21</v>
      </c>
      <c r="L6" s="7">
        <v>700</v>
      </c>
      <c r="M6" s="35">
        <v>60</v>
      </c>
      <c r="N6" s="8">
        <v>171.85000000000002</v>
      </c>
      <c r="O6" s="8">
        <v>447.92400000000004</v>
      </c>
      <c r="P6" s="8">
        <v>9.15</v>
      </c>
      <c r="Q6" s="8">
        <v>221.64499999999992</v>
      </c>
      <c r="R6" s="8">
        <v>62.940000000000012</v>
      </c>
      <c r="S6" s="8">
        <v>26.9</v>
      </c>
      <c r="T6" s="8">
        <v>29.2</v>
      </c>
      <c r="U6" s="8">
        <v>108.06</v>
      </c>
    </row>
    <row r="7" spans="1:21" ht="12.75">
      <c r="A7" s="5">
        <v>21023</v>
      </c>
      <c r="B7" s="5" t="s">
        <v>34</v>
      </c>
      <c r="C7" s="5" t="s">
        <v>47</v>
      </c>
      <c r="D7" s="5" t="s">
        <v>48</v>
      </c>
      <c r="E7" s="6">
        <v>4.1399999999999996E-3</v>
      </c>
      <c r="F7" s="38">
        <f t="shared" si="0"/>
        <v>1.5067435714285713E-2</v>
      </c>
      <c r="G7" s="5" t="s">
        <v>36</v>
      </c>
      <c r="H7" s="5" t="s">
        <v>41</v>
      </c>
      <c r="I7" s="5" t="s">
        <v>49</v>
      </c>
      <c r="J7" s="7" t="s">
        <v>50</v>
      </c>
      <c r="K7" s="7">
        <v>21</v>
      </c>
      <c r="L7" s="7">
        <v>220</v>
      </c>
      <c r="M7" s="7"/>
      <c r="N7" s="8">
        <v>88.610999999999976</v>
      </c>
      <c r="O7" s="8">
        <v>43.019999999999996</v>
      </c>
      <c r="P7" s="8">
        <v>17.375</v>
      </c>
      <c r="Q7" s="8">
        <v>173.16900000000001</v>
      </c>
      <c r="R7" s="8">
        <v>47.649999999999991</v>
      </c>
      <c r="S7" s="9">
        <v>50.974000000000004</v>
      </c>
      <c r="T7" s="8">
        <v>35.701000000000001</v>
      </c>
      <c r="U7" s="8">
        <v>78.168999999999997</v>
      </c>
    </row>
    <row r="8" spans="1:21" ht="12.75">
      <c r="A8" s="5">
        <v>21625</v>
      </c>
      <c r="B8" s="5" t="s">
        <v>34</v>
      </c>
      <c r="C8" s="5" t="s">
        <v>51</v>
      </c>
      <c r="D8" s="5" t="s">
        <v>34</v>
      </c>
      <c r="E8" s="6">
        <v>0.10663</v>
      </c>
      <c r="F8" s="38">
        <f t="shared" si="0"/>
        <v>0.38807745657349901</v>
      </c>
      <c r="G8" s="5" t="s">
        <v>36</v>
      </c>
      <c r="H8" s="5" t="s">
        <v>41</v>
      </c>
      <c r="I8" s="5" t="s">
        <v>52</v>
      </c>
      <c r="J8" s="7" t="s">
        <v>53</v>
      </c>
      <c r="K8" s="7">
        <v>21</v>
      </c>
      <c r="L8" s="7">
        <v>916</v>
      </c>
      <c r="M8" s="7"/>
      <c r="N8" s="8">
        <v>1224.7500000000002</v>
      </c>
      <c r="O8" s="8">
        <v>778</v>
      </c>
      <c r="P8" s="8">
        <v>46.5</v>
      </c>
      <c r="Q8" s="8">
        <v>1925.55</v>
      </c>
      <c r="R8" s="8">
        <v>1133</v>
      </c>
      <c r="S8" s="8">
        <v>1257.5</v>
      </c>
      <c r="T8" s="8">
        <v>504</v>
      </c>
      <c r="U8" s="8">
        <v>1944</v>
      </c>
    </row>
    <row r="9" spans="1:21" ht="12.75">
      <c r="A9" s="5">
        <v>21401</v>
      </c>
      <c r="B9" s="5" t="s">
        <v>34</v>
      </c>
      <c r="C9" s="5" t="s">
        <v>54</v>
      </c>
      <c r="D9" s="5" t="s">
        <v>34</v>
      </c>
      <c r="E9" s="6">
        <v>2.3810000000000001E-2</v>
      </c>
      <c r="F9" s="38">
        <f t="shared" si="0"/>
        <v>8.6655952743271231E-2</v>
      </c>
      <c r="G9" s="5" t="s">
        <v>36</v>
      </c>
      <c r="H9" s="5" t="s">
        <v>41</v>
      </c>
      <c r="I9" s="5" t="s">
        <v>55</v>
      </c>
      <c r="J9" s="7" t="s">
        <v>56</v>
      </c>
      <c r="K9" s="7">
        <v>21</v>
      </c>
      <c r="L9" s="7">
        <v>300</v>
      </c>
      <c r="M9" s="7"/>
      <c r="N9" s="8">
        <v>364.435</v>
      </c>
      <c r="O9" s="8">
        <v>160</v>
      </c>
      <c r="P9" s="8">
        <v>26.5</v>
      </c>
      <c r="Q9" s="8">
        <v>299.70400000000001</v>
      </c>
      <c r="R9" s="8">
        <v>266.69600000000003</v>
      </c>
      <c r="S9" s="8">
        <v>203.81100000000001</v>
      </c>
      <c r="T9" s="8">
        <v>118.65</v>
      </c>
      <c r="U9" s="8">
        <v>294.392</v>
      </c>
    </row>
    <row r="10" spans="1:21" s="30" customFormat="1" ht="12.75">
      <c r="A10" s="26" t="s">
        <v>57</v>
      </c>
      <c r="B10" s="26" t="s">
        <v>34</v>
      </c>
      <c r="C10" s="26" t="s">
        <v>58</v>
      </c>
      <c r="D10" s="26" t="s">
        <v>34</v>
      </c>
      <c r="E10" s="27">
        <v>0.16563</v>
      </c>
      <c r="F10" s="39">
        <f t="shared" si="0"/>
        <v>0.60280661288819881</v>
      </c>
      <c r="G10" s="26" t="s">
        <v>36</v>
      </c>
      <c r="H10" s="26" t="s">
        <v>37</v>
      </c>
      <c r="I10" s="28" t="s">
        <v>59</v>
      </c>
      <c r="J10" s="28" t="s">
        <v>39</v>
      </c>
      <c r="K10" s="28"/>
      <c r="L10" s="28"/>
      <c r="M10" s="28"/>
      <c r="N10" s="29"/>
      <c r="O10" s="29"/>
      <c r="P10" s="29"/>
      <c r="Q10" s="29"/>
      <c r="R10" s="29"/>
      <c r="S10" s="29"/>
      <c r="T10" s="29"/>
      <c r="U10" s="29"/>
    </row>
    <row r="11" spans="1:21" ht="12.75">
      <c r="A11" s="5" t="s">
        <v>60</v>
      </c>
      <c r="B11" s="5" t="s">
        <v>34</v>
      </c>
      <c r="C11" s="5" t="s">
        <v>61</v>
      </c>
      <c r="D11" s="5" t="s">
        <v>34</v>
      </c>
      <c r="E11" s="6">
        <v>0.1783702596</v>
      </c>
      <c r="F11" s="38">
        <f t="shared" si="0"/>
        <v>0.64917449755155898</v>
      </c>
      <c r="G11" s="5" t="s">
        <v>36</v>
      </c>
      <c r="H11" s="5" t="s">
        <v>41</v>
      </c>
      <c r="I11" s="7" t="s">
        <v>62</v>
      </c>
      <c r="J11" s="7" t="s">
        <v>63</v>
      </c>
      <c r="K11" s="7">
        <v>21</v>
      </c>
      <c r="L11" s="7">
        <v>700</v>
      </c>
      <c r="M11" s="7"/>
      <c r="N11" s="8">
        <v>0</v>
      </c>
      <c r="O11" s="8">
        <v>9450</v>
      </c>
      <c r="P11" s="8">
        <v>7350</v>
      </c>
      <c r="Q11" s="8">
        <v>10500</v>
      </c>
      <c r="R11" s="8">
        <v>7000</v>
      </c>
      <c r="S11" s="8">
        <v>2100</v>
      </c>
      <c r="T11" s="8">
        <v>2100</v>
      </c>
      <c r="U11" s="8">
        <v>0</v>
      </c>
    </row>
    <row r="12" spans="1:21" ht="12.75">
      <c r="A12" s="5" t="s">
        <v>64</v>
      </c>
      <c r="B12" s="5" t="s">
        <v>34</v>
      </c>
      <c r="C12" s="5" t="s">
        <v>40</v>
      </c>
      <c r="D12" s="5" t="s">
        <v>34</v>
      </c>
      <c r="E12" s="6">
        <v>3.5676701999999999E-3</v>
      </c>
      <c r="F12" s="38">
        <f t="shared" si="0"/>
        <v>1.2984454441611802E-2</v>
      </c>
      <c r="G12" s="5" t="s">
        <v>36</v>
      </c>
      <c r="H12" s="5" t="s">
        <v>41</v>
      </c>
      <c r="I12" s="7" t="s">
        <v>65</v>
      </c>
      <c r="J12" s="7" t="s">
        <v>43</v>
      </c>
      <c r="K12" s="7">
        <v>21</v>
      </c>
      <c r="L12" s="7">
        <v>850</v>
      </c>
      <c r="M12" s="7"/>
      <c r="N12" s="8">
        <v>2351.6673999999998</v>
      </c>
      <c r="O12" s="8">
        <v>1718.7809000000004</v>
      </c>
      <c r="P12" s="8">
        <v>399.58349999999996</v>
      </c>
      <c r="Q12" s="8">
        <v>3628.627</v>
      </c>
      <c r="R12" s="8">
        <v>1528.8014000000003</v>
      </c>
      <c r="S12" s="8">
        <v>1812.4939999999999</v>
      </c>
      <c r="T12" s="8">
        <v>772.93200000000002</v>
      </c>
      <c r="U12" s="8">
        <v>2179.7099999999996</v>
      </c>
    </row>
    <row r="13" spans="1:21" ht="12.75">
      <c r="A13" s="5" t="s">
        <v>66</v>
      </c>
      <c r="B13" s="5" t="s">
        <v>34</v>
      </c>
      <c r="C13" s="5" t="s">
        <v>67</v>
      </c>
      <c r="D13" s="5" t="s">
        <v>34</v>
      </c>
      <c r="E13" s="6">
        <v>0.01</v>
      </c>
      <c r="F13" s="38">
        <v>2.5000000000000001E-2</v>
      </c>
      <c r="G13" s="5" t="s">
        <v>68</v>
      </c>
      <c r="H13" s="5" t="s">
        <v>41</v>
      </c>
      <c r="I13" s="7" t="s">
        <v>69</v>
      </c>
      <c r="J13" s="7" t="s">
        <v>70</v>
      </c>
      <c r="K13" s="7">
        <v>21</v>
      </c>
      <c r="L13" s="7">
        <v>6272</v>
      </c>
      <c r="M13" s="35">
        <v>180</v>
      </c>
      <c r="N13" s="8">
        <v>200</v>
      </c>
      <c r="O13" s="8">
        <v>158</v>
      </c>
      <c r="P13" s="8">
        <v>52</v>
      </c>
      <c r="Q13" s="8">
        <v>457</v>
      </c>
      <c r="R13" s="8">
        <v>213</v>
      </c>
      <c r="S13" s="8">
        <v>165</v>
      </c>
      <c r="T13" s="8">
        <v>70</v>
      </c>
      <c r="U13" s="8">
        <v>175</v>
      </c>
    </row>
    <row r="14" spans="1:21" ht="12.75">
      <c r="A14" s="5" t="s">
        <v>71</v>
      </c>
      <c r="B14" s="5" t="s">
        <v>34</v>
      </c>
      <c r="C14" s="5" t="s">
        <v>72</v>
      </c>
      <c r="D14" s="5" t="s">
        <v>34</v>
      </c>
      <c r="E14" s="6">
        <v>0.01</v>
      </c>
      <c r="F14" s="38">
        <v>0.02</v>
      </c>
      <c r="G14" s="5" t="s">
        <v>68</v>
      </c>
      <c r="H14" s="5" t="s">
        <v>41</v>
      </c>
      <c r="I14" s="7" t="s">
        <v>73</v>
      </c>
      <c r="J14" s="7" t="s">
        <v>70</v>
      </c>
      <c r="K14" s="7">
        <v>21</v>
      </c>
      <c r="L14" s="7">
        <v>6400</v>
      </c>
      <c r="M14" s="35">
        <v>180</v>
      </c>
      <c r="N14" s="8">
        <v>198</v>
      </c>
      <c r="O14" s="8">
        <v>158</v>
      </c>
      <c r="P14" s="8">
        <v>62</v>
      </c>
      <c r="Q14" s="8">
        <v>459</v>
      </c>
      <c r="R14" s="8">
        <v>213</v>
      </c>
      <c r="S14" s="8">
        <v>165</v>
      </c>
      <c r="T14" s="8">
        <v>69</v>
      </c>
      <c r="U14" s="8">
        <v>175</v>
      </c>
    </row>
    <row r="15" spans="1:21" ht="12.75">
      <c r="A15" s="5" t="s">
        <v>74</v>
      </c>
      <c r="B15" s="5" t="s">
        <v>34</v>
      </c>
      <c r="C15" s="5" t="s">
        <v>75</v>
      </c>
      <c r="D15" s="5" t="s">
        <v>34</v>
      </c>
      <c r="E15" s="6">
        <v>0.01</v>
      </c>
      <c r="F15" s="38">
        <v>0.01</v>
      </c>
      <c r="G15" s="5" t="s">
        <v>68</v>
      </c>
      <c r="H15" s="5" t="s">
        <v>41</v>
      </c>
      <c r="I15" s="7" t="s">
        <v>76</v>
      </c>
      <c r="J15" s="7" t="s">
        <v>77</v>
      </c>
      <c r="K15" s="7">
        <v>21</v>
      </c>
      <c r="L15" s="7">
        <v>50000</v>
      </c>
      <c r="M15" s="35">
        <v>120</v>
      </c>
      <c r="N15" s="8">
        <v>3521</v>
      </c>
      <c r="O15" s="8">
        <v>2422</v>
      </c>
      <c r="P15" s="8">
        <v>1201</v>
      </c>
      <c r="Q15" s="8">
        <v>2464</v>
      </c>
      <c r="R15" s="8">
        <v>2439</v>
      </c>
      <c r="S15" s="8">
        <v>1287</v>
      </c>
      <c r="T15" s="8">
        <v>3770</v>
      </c>
      <c r="U15" s="8">
        <v>1801</v>
      </c>
    </row>
    <row r="16" spans="1:21" ht="12.75">
      <c r="A16" s="5">
        <v>20922</v>
      </c>
      <c r="B16" s="5" t="s">
        <v>34</v>
      </c>
      <c r="C16" s="5" t="s">
        <v>78</v>
      </c>
      <c r="D16" s="5" t="s">
        <v>34</v>
      </c>
      <c r="E16" s="6">
        <v>8.0750000000000002E-2</v>
      </c>
      <c r="F16" s="38">
        <f t="shared" si="0"/>
        <v>0.2938877859730849</v>
      </c>
      <c r="G16" s="5" t="s">
        <v>36</v>
      </c>
      <c r="H16" s="5" t="s">
        <v>41</v>
      </c>
      <c r="I16" s="7" t="s">
        <v>79</v>
      </c>
      <c r="J16" s="7" t="s">
        <v>80</v>
      </c>
      <c r="K16" s="7">
        <v>21</v>
      </c>
      <c r="L16" s="7">
        <v>450</v>
      </c>
      <c r="M16" s="7"/>
      <c r="N16" s="8">
        <v>3973.2841999999987</v>
      </c>
      <c r="O16" s="8">
        <v>3268.4565999999995</v>
      </c>
      <c r="P16" s="8">
        <v>503.11560000000003</v>
      </c>
      <c r="Q16" s="8">
        <v>9417.1052</v>
      </c>
      <c r="R16" s="8">
        <v>4091.6009999999992</v>
      </c>
      <c r="S16" s="8">
        <v>4116.4694</v>
      </c>
      <c r="T16" s="8">
        <v>1443.2501</v>
      </c>
      <c r="U16" s="8">
        <v>4700.2886600000011</v>
      </c>
    </row>
    <row r="17" spans="1:21" ht="12.75">
      <c r="A17" s="5">
        <v>21088</v>
      </c>
      <c r="B17" s="5" t="s">
        <v>34</v>
      </c>
      <c r="C17" s="5" t="s">
        <v>81</v>
      </c>
      <c r="D17" s="5" t="s">
        <v>34</v>
      </c>
      <c r="E17" s="6">
        <v>8.6959999999999996E-2</v>
      </c>
      <c r="F17" s="38">
        <f t="shared" si="0"/>
        <v>0.31648893954451346</v>
      </c>
      <c r="G17" s="5" t="s">
        <v>36</v>
      </c>
      <c r="H17" s="5" t="s">
        <v>41</v>
      </c>
      <c r="I17" s="7" t="s">
        <v>82</v>
      </c>
      <c r="J17" s="7" t="s">
        <v>83</v>
      </c>
      <c r="K17" s="7">
        <v>21</v>
      </c>
      <c r="L17" s="7">
        <v>750</v>
      </c>
      <c r="M17" s="7"/>
      <c r="N17" s="8">
        <v>996.39299999999992</v>
      </c>
      <c r="O17" s="8">
        <v>206.01400000000001</v>
      </c>
      <c r="P17" s="8">
        <v>1.1000000000000001</v>
      </c>
      <c r="Q17" s="8">
        <v>2162.9740000000002</v>
      </c>
      <c r="R17" s="8">
        <v>544.91405000000009</v>
      </c>
      <c r="S17" s="8">
        <v>636.01300000000003</v>
      </c>
      <c r="T17" s="8">
        <v>277.5</v>
      </c>
      <c r="U17" s="8">
        <v>674.79100000000005</v>
      </c>
    </row>
    <row r="18" spans="1:21" ht="12.75">
      <c r="A18" s="5">
        <v>21196</v>
      </c>
      <c r="B18" s="5" t="s">
        <v>34</v>
      </c>
      <c r="C18" s="5" t="s">
        <v>84</v>
      </c>
      <c r="D18" s="5" t="s">
        <v>34</v>
      </c>
      <c r="E18" s="6">
        <v>4.3479999999999998E-2</v>
      </c>
      <c r="F18" s="38">
        <f t="shared" si="0"/>
        <v>0.15824446977225673</v>
      </c>
      <c r="G18" s="5" t="s">
        <v>36</v>
      </c>
      <c r="H18" s="5" t="s">
        <v>41</v>
      </c>
      <c r="I18" s="7" t="s">
        <v>85</v>
      </c>
      <c r="J18" s="7" t="s">
        <v>83</v>
      </c>
      <c r="K18" s="7">
        <v>21</v>
      </c>
      <c r="L18" s="7">
        <v>700</v>
      </c>
      <c r="M18" s="7"/>
      <c r="N18" s="8">
        <v>468.08699999999993</v>
      </c>
      <c r="O18" s="8">
        <v>59.35</v>
      </c>
      <c r="P18" s="8">
        <v>0</v>
      </c>
      <c r="Q18" s="8">
        <v>896.07299999999998</v>
      </c>
      <c r="R18" s="8">
        <v>215.06200000000004</v>
      </c>
      <c r="S18" s="8">
        <v>206.43299999999999</v>
      </c>
      <c r="T18" s="8">
        <v>152.1</v>
      </c>
      <c r="U18" s="8">
        <v>231.535</v>
      </c>
    </row>
    <row r="19" spans="1:21" ht="12.75">
      <c r="A19" s="5">
        <v>21087</v>
      </c>
      <c r="B19" s="5" t="s">
        <v>34</v>
      </c>
      <c r="C19" s="5" t="s">
        <v>86</v>
      </c>
      <c r="D19" s="5" t="s">
        <v>34</v>
      </c>
      <c r="E19" s="6">
        <v>4.3479999999999998E-2</v>
      </c>
      <c r="F19" s="38">
        <f t="shared" si="0"/>
        <v>0.15824446977225673</v>
      </c>
      <c r="G19" s="5" t="s">
        <v>36</v>
      </c>
      <c r="H19" s="5" t="s">
        <v>41</v>
      </c>
      <c r="I19" s="7" t="s">
        <v>87</v>
      </c>
      <c r="J19" s="7" t="s">
        <v>83</v>
      </c>
      <c r="K19" s="7">
        <v>21</v>
      </c>
      <c r="L19" s="7">
        <v>750</v>
      </c>
      <c r="M19" s="7"/>
      <c r="N19" s="8">
        <v>535.28699999999992</v>
      </c>
      <c r="O19" s="8">
        <v>221.75000000000006</v>
      </c>
      <c r="P19" s="8">
        <v>153</v>
      </c>
      <c r="Q19" s="8">
        <v>1133.473</v>
      </c>
      <c r="R19" s="8">
        <v>251.06200000000004</v>
      </c>
      <c r="S19" s="8">
        <v>340.82900000000001</v>
      </c>
      <c r="T19" s="8">
        <v>152.1</v>
      </c>
      <c r="U19" s="8">
        <v>298.73500000000001</v>
      </c>
    </row>
    <row r="20" spans="1:21" ht="12.75">
      <c r="A20" s="5">
        <v>20211</v>
      </c>
      <c r="B20" s="5" t="s">
        <v>34</v>
      </c>
      <c r="C20" s="5" t="s">
        <v>88</v>
      </c>
      <c r="D20" s="5" t="s">
        <v>34</v>
      </c>
      <c r="E20" s="6">
        <v>8.9029999999999998E-2</v>
      </c>
      <c r="F20" s="38">
        <f t="shared" si="0"/>
        <v>0.32402265740165631</v>
      </c>
      <c r="G20" s="5" t="s">
        <v>36</v>
      </c>
      <c r="H20" s="5" t="s">
        <v>41</v>
      </c>
      <c r="I20" s="7" t="s">
        <v>89</v>
      </c>
      <c r="J20" s="7" t="s">
        <v>90</v>
      </c>
      <c r="K20" s="7">
        <v>21</v>
      </c>
      <c r="L20" s="7">
        <v>2475</v>
      </c>
      <c r="M20" s="7"/>
      <c r="N20" s="8">
        <v>1978.3370000000002</v>
      </c>
      <c r="O20" s="8">
        <v>2548.2800000000007</v>
      </c>
      <c r="P20" s="8">
        <v>1206.7470000000003</v>
      </c>
      <c r="Q20" s="8">
        <v>14699.564000000002</v>
      </c>
      <c r="R20" s="8">
        <v>5511.9330000000009</v>
      </c>
      <c r="S20" s="8">
        <v>4087.0520000000001</v>
      </c>
      <c r="T20" s="8">
        <v>2789.8850000000002</v>
      </c>
      <c r="U20" s="8">
        <v>1930.4459999999999</v>
      </c>
    </row>
    <row r="21" spans="1:21" ht="12.75">
      <c r="A21" s="5">
        <v>21602</v>
      </c>
      <c r="B21" s="5" t="s">
        <v>34</v>
      </c>
      <c r="C21" s="5" t="s">
        <v>91</v>
      </c>
      <c r="D21" s="5" t="s">
        <v>34</v>
      </c>
      <c r="E21" s="6">
        <v>0.16563</v>
      </c>
      <c r="F21" s="38">
        <f t="shared" si="0"/>
        <v>0.60280661288819881</v>
      </c>
      <c r="G21" s="5" t="s">
        <v>36</v>
      </c>
      <c r="H21" s="5" t="s">
        <v>41</v>
      </c>
      <c r="I21" s="7" t="s">
        <v>92</v>
      </c>
      <c r="J21" s="7" t="s">
        <v>93</v>
      </c>
      <c r="K21" s="7">
        <v>21</v>
      </c>
      <c r="L21" s="7">
        <v>1000</v>
      </c>
      <c r="M21" s="7"/>
      <c r="N21" s="8">
        <v>896.35400000000004</v>
      </c>
      <c r="O21" s="8">
        <v>0</v>
      </c>
      <c r="P21" s="8">
        <v>112.42500000000001</v>
      </c>
      <c r="Q21" s="8">
        <v>3075.8890000000001</v>
      </c>
      <c r="R21" s="8">
        <v>0</v>
      </c>
      <c r="S21" s="8">
        <v>14.100999999999999</v>
      </c>
      <c r="T21" s="8">
        <v>816.83999999999992</v>
      </c>
      <c r="U21" s="8">
        <v>1424.4</v>
      </c>
    </row>
    <row r="22" spans="1:21" s="30" customFormat="1" ht="12.75">
      <c r="A22" s="26" t="s">
        <v>94</v>
      </c>
      <c r="B22" s="26" t="s">
        <v>34</v>
      </c>
      <c r="C22" s="26" t="s">
        <v>95</v>
      </c>
      <c r="D22" s="26" t="s">
        <v>34</v>
      </c>
      <c r="E22" s="27">
        <v>8.8999999999999999E-3</v>
      </c>
      <c r="F22" s="39">
        <f t="shared" si="0"/>
        <v>3.2391347308488617E-2</v>
      </c>
      <c r="G22" s="26" t="s">
        <v>36</v>
      </c>
      <c r="H22" s="26" t="s">
        <v>37</v>
      </c>
      <c r="I22" s="28" t="s">
        <v>96</v>
      </c>
      <c r="J22" s="28" t="s">
        <v>39</v>
      </c>
      <c r="K22" s="28"/>
      <c r="L22" s="28"/>
      <c r="M22" s="28"/>
      <c r="N22" s="29"/>
      <c r="O22" s="29"/>
      <c r="P22" s="29"/>
      <c r="Q22" s="29"/>
      <c r="R22" s="29"/>
      <c r="S22" s="29"/>
      <c r="T22" s="29"/>
      <c r="U22" s="29"/>
    </row>
    <row r="23" spans="1:21" ht="12.75">
      <c r="A23" s="5">
        <v>20270</v>
      </c>
      <c r="B23" s="5" t="s">
        <v>34</v>
      </c>
      <c r="C23" s="5" t="s">
        <v>97</v>
      </c>
      <c r="D23" s="5" t="s">
        <v>34</v>
      </c>
      <c r="E23" s="6">
        <f>2.011813939/1000</f>
        <v>2.011813939E-3</v>
      </c>
      <c r="F23" s="38">
        <f t="shared" si="0"/>
        <v>7.3219510132817448E-3</v>
      </c>
      <c r="G23" s="5" t="s">
        <v>36</v>
      </c>
      <c r="H23" s="5" t="s">
        <v>41</v>
      </c>
      <c r="I23" s="7" t="s">
        <v>98</v>
      </c>
      <c r="J23" s="7" t="s">
        <v>99</v>
      </c>
      <c r="K23" s="7">
        <v>44</v>
      </c>
      <c r="L23" s="7">
        <v>20</v>
      </c>
      <c r="M23" s="35">
        <v>45</v>
      </c>
      <c r="N23" s="8">
        <v>4.4790000000000001</v>
      </c>
      <c r="O23" s="8">
        <v>17.576000000000001</v>
      </c>
      <c r="P23" s="8">
        <v>0.54</v>
      </c>
      <c r="Q23" s="8">
        <v>4.9000000000000004</v>
      </c>
      <c r="R23" s="8">
        <v>0</v>
      </c>
      <c r="S23" s="8">
        <v>7.7759999999999998</v>
      </c>
      <c r="T23" s="8">
        <v>0</v>
      </c>
      <c r="U23" s="8">
        <v>3.68</v>
      </c>
    </row>
    <row r="24" spans="1:21" ht="12.75">
      <c r="A24" s="5">
        <v>20336</v>
      </c>
      <c r="B24" s="5" t="s">
        <v>34</v>
      </c>
      <c r="C24" s="5" t="s">
        <v>100</v>
      </c>
      <c r="D24" s="5" t="s">
        <v>34</v>
      </c>
      <c r="E24" s="6">
        <f>0.471907014/1000</f>
        <v>4.7190701400000003E-4</v>
      </c>
      <c r="F24" s="38">
        <f t="shared" si="0"/>
        <v>1.7174948300882921E-3</v>
      </c>
      <c r="G24" s="5" t="s">
        <v>36</v>
      </c>
      <c r="H24" s="5" t="s">
        <v>41</v>
      </c>
      <c r="I24" s="7" t="s">
        <v>101</v>
      </c>
      <c r="J24" s="7" t="s">
        <v>102</v>
      </c>
      <c r="K24" s="7">
        <v>21</v>
      </c>
      <c r="L24" s="7">
        <v>15</v>
      </c>
      <c r="M24" s="35">
        <v>20</v>
      </c>
      <c r="N24" s="8">
        <v>9.6021500000000017</v>
      </c>
      <c r="O24" s="8">
        <v>28.863329999999998</v>
      </c>
      <c r="P24" s="8">
        <v>3.5660000000000003</v>
      </c>
      <c r="Q24" s="8">
        <v>18.579800000000009</v>
      </c>
      <c r="R24" s="8">
        <v>2.7831499999999996</v>
      </c>
      <c r="S24" s="8">
        <v>8.1390000000000011</v>
      </c>
      <c r="T24" s="8">
        <v>2.7239999999999998</v>
      </c>
      <c r="U24" s="8">
        <v>6.5075700000000012</v>
      </c>
    </row>
    <row r="25" spans="1:21" ht="12.75">
      <c r="A25" s="5">
        <v>11657</v>
      </c>
      <c r="B25" s="5" t="s">
        <v>34</v>
      </c>
      <c r="C25" s="5" t="s">
        <v>103</v>
      </c>
      <c r="D25" s="5" t="s">
        <v>34</v>
      </c>
      <c r="E25" s="6">
        <f>6.416279047/1000</f>
        <v>6.4162790469999998E-3</v>
      </c>
      <c r="F25" s="38">
        <f>E25*$J$1</f>
        <v>2.3351901465118577E-2</v>
      </c>
      <c r="G25" s="5" t="s">
        <v>36</v>
      </c>
      <c r="H25" s="5" t="s">
        <v>41</v>
      </c>
      <c r="I25" s="7" t="s">
        <v>104</v>
      </c>
      <c r="J25" s="7" t="s">
        <v>99</v>
      </c>
      <c r="K25" s="7">
        <v>44</v>
      </c>
      <c r="L25" s="7">
        <v>20</v>
      </c>
      <c r="M25" s="7"/>
      <c r="N25" s="8">
        <v>12.4</v>
      </c>
      <c r="O25" s="8">
        <v>59.6</v>
      </c>
      <c r="P25" s="8">
        <v>4.1829999999999998</v>
      </c>
      <c r="Q25" s="8">
        <v>17.639999999999997</v>
      </c>
      <c r="R25" s="8">
        <v>0</v>
      </c>
      <c r="S25" s="8">
        <v>24.8</v>
      </c>
      <c r="T25" s="8">
        <v>0</v>
      </c>
      <c r="U25" s="8">
        <v>13.601479999999999</v>
      </c>
    </row>
    <row r="26" spans="1:21" ht="12.75">
      <c r="A26" s="5" t="s">
        <v>105</v>
      </c>
      <c r="B26" s="5" t="s">
        <v>34</v>
      </c>
      <c r="C26" s="5" t="s">
        <v>106</v>
      </c>
      <c r="D26" s="5" t="s">
        <v>34</v>
      </c>
      <c r="E26" s="6">
        <v>7.8670000000000004E-2</v>
      </c>
      <c r="F26" s="38">
        <f t="shared" si="0"/>
        <v>0.28631767334368535</v>
      </c>
      <c r="G26" s="5" t="s">
        <v>36</v>
      </c>
      <c r="H26" s="5" t="s">
        <v>41</v>
      </c>
      <c r="I26" s="7" t="s">
        <v>107</v>
      </c>
      <c r="J26" s="7" t="s">
        <v>63</v>
      </c>
      <c r="K26" s="7">
        <v>21</v>
      </c>
      <c r="L26" s="7">
        <v>1000</v>
      </c>
      <c r="M26" s="7"/>
      <c r="N26" s="8">
        <v>1081</v>
      </c>
      <c r="O26" s="8">
        <v>345</v>
      </c>
      <c r="P26" s="8">
        <v>0</v>
      </c>
      <c r="Q26" s="8">
        <v>152</v>
      </c>
      <c r="R26" s="8">
        <v>932</v>
      </c>
      <c r="S26" s="8">
        <v>2400</v>
      </c>
      <c r="T26" s="8">
        <v>0</v>
      </c>
      <c r="U26" s="8">
        <v>434</v>
      </c>
    </row>
    <row r="27" spans="1:21" ht="12.75">
      <c r="A27" s="5" t="s">
        <v>108</v>
      </c>
      <c r="B27" s="5" t="s">
        <v>34</v>
      </c>
      <c r="C27" s="5" t="s">
        <v>109</v>
      </c>
      <c r="D27" s="5" t="s">
        <v>34</v>
      </c>
      <c r="E27" s="6">
        <v>0.28000000000000003</v>
      </c>
      <c r="F27" s="38">
        <v>5.5E-2</v>
      </c>
      <c r="G27" s="5" t="s">
        <v>68</v>
      </c>
      <c r="H27" s="5" t="s">
        <v>41</v>
      </c>
      <c r="I27" s="7" t="s">
        <v>110</v>
      </c>
      <c r="J27" s="7" t="s">
        <v>70</v>
      </c>
      <c r="K27" s="7">
        <v>14</v>
      </c>
      <c r="L27" s="7">
        <v>990</v>
      </c>
      <c r="M27" s="7"/>
      <c r="N27" s="8">
        <v>4660</v>
      </c>
      <c r="O27" s="8">
        <v>1768</v>
      </c>
      <c r="P27" s="8">
        <v>381</v>
      </c>
      <c r="Q27" s="8">
        <v>11920</v>
      </c>
      <c r="R27" s="8">
        <v>3975</v>
      </c>
      <c r="S27" s="8">
        <v>3743</v>
      </c>
      <c r="T27" s="8">
        <v>1914</v>
      </c>
      <c r="U27" s="8">
        <v>6238</v>
      </c>
    </row>
    <row r="28" spans="1:21" ht="12.75">
      <c r="A28" s="5" t="s">
        <v>111</v>
      </c>
      <c r="B28" s="5" t="s">
        <v>34</v>
      </c>
      <c r="C28" s="5" t="s">
        <v>112</v>
      </c>
      <c r="D28" s="5" t="s">
        <v>34</v>
      </c>
      <c r="E28" s="6">
        <v>0.28000000000000003</v>
      </c>
      <c r="F28" s="38">
        <v>5.5E-2</v>
      </c>
      <c r="G28" s="5" t="s">
        <v>68</v>
      </c>
      <c r="H28" s="5" t="s">
        <v>41</v>
      </c>
      <c r="I28" s="7" t="s">
        <v>113</v>
      </c>
      <c r="J28" s="7" t="s">
        <v>70</v>
      </c>
      <c r="K28" s="7">
        <v>14</v>
      </c>
      <c r="L28" s="7">
        <v>990</v>
      </c>
      <c r="M28" s="7"/>
      <c r="N28" s="8">
        <v>8580</v>
      </c>
      <c r="O28" s="8">
        <v>4447</v>
      </c>
      <c r="P28" s="8">
        <v>1190</v>
      </c>
      <c r="Q28" s="8">
        <v>22140</v>
      </c>
      <c r="R28" s="8">
        <v>6720</v>
      </c>
      <c r="S28" s="8">
        <v>5018</v>
      </c>
      <c r="T28" s="8">
        <v>4218</v>
      </c>
      <c r="U28" s="8">
        <v>9913</v>
      </c>
    </row>
    <row r="29" spans="1:21" ht="12.75">
      <c r="A29" s="5" t="s">
        <v>114</v>
      </c>
      <c r="B29" s="5" t="s">
        <v>34</v>
      </c>
      <c r="C29" s="5" t="s">
        <v>115</v>
      </c>
      <c r="D29" s="5" t="s">
        <v>34</v>
      </c>
      <c r="E29" s="6">
        <v>2.7599999999999999E-3</v>
      </c>
      <c r="F29" s="38">
        <f t="shared" si="0"/>
        <v>1.0044957142857143E-2</v>
      </c>
      <c r="G29" s="5" t="s">
        <v>36</v>
      </c>
      <c r="H29" s="5" t="s">
        <v>41</v>
      </c>
      <c r="I29" s="7" t="s">
        <v>116</v>
      </c>
      <c r="J29" s="7" t="s">
        <v>70</v>
      </c>
      <c r="K29" s="7">
        <v>14</v>
      </c>
      <c r="L29" s="7">
        <v>202</v>
      </c>
      <c r="M29" s="35">
        <v>90</v>
      </c>
      <c r="N29" s="8">
        <v>97.814000000000007</v>
      </c>
      <c r="O29" s="8">
        <v>67.941999999999993</v>
      </c>
      <c r="P29" s="8">
        <v>11.940999999999999</v>
      </c>
      <c r="Q29" s="8">
        <v>223.73400000000001</v>
      </c>
      <c r="R29" s="8">
        <v>67.534999999999997</v>
      </c>
      <c r="S29" s="8">
        <v>48.473000000000013</v>
      </c>
      <c r="T29" s="8">
        <v>49.330999999999989</v>
      </c>
      <c r="U29" s="8">
        <v>109.319</v>
      </c>
    </row>
    <row r="30" spans="1:21" ht="12.75">
      <c r="A30" s="5" t="s">
        <v>117</v>
      </c>
      <c r="B30" s="5" t="s">
        <v>34</v>
      </c>
      <c r="C30" s="5" t="s">
        <v>118</v>
      </c>
      <c r="D30" s="5" t="s">
        <v>34</v>
      </c>
      <c r="E30" s="6">
        <v>0.14000000000000001</v>
      </c>
      <c r="F30" s="38">
        <v>0.03</v>
      </c>
      <c r="G30" s="5" t="s">
        <v>68</v>
      </c>
      <c r="H30" s="5" t="s">
        <v>41</v>
      </c>
      <c r="I30" s="7" t="s">
        <v>119</v>
      </c>
      <c r="J30" s="7" t="s">
        <v>120</v>
      </c>
      <c r="K30" s="7">
        <v>14</v>
      </c>
      <c r="L30" s="7">
        <v>1300</v>
      </c>
      <c r="M30" s="35">
        <v>120</v>
      </c>
      <c r="N30" s="8">
        <v>2118</v>
      </c>
      <c r="O30" s="8">
        <v>491</v>
      </c>
      <c r="P30" s="8">
        <v>121</v>
      </c>
      <c r="Q30" s="8">
        <v>3934</v>
      </c>
      <c r="R30" s="8">
        <v>2070</v>
      </c>
      <c r="S30" s="8">
        <v>1835</v>
      </c>
      <c r="T30" s="8">
        <v>904</v>
      </c>
      <c r="U30" s="8">
        <v>4173</v>
      </c>
    </row>
    <row r="31" spans="1:21" ht="12.75">
      <c r="A31" s="5" t="s">
        <v>121</v>
      </c>
      <c r="B31" s="5" t="s">
        <v>34</v>
      </c>
      <c r="C31" s="5" t="s">
        <v>122</v>
      </c>
      <c r="D31" s="5" t="s">
        <v>34</v>
      </c>
      <c r="E31" s="6">
        <v>0.28000000000000003</v>
      </c>
      <c r="F31" s="38">
        <v>0.02</v>
      </c>
      <c r="G31" s="5" t="s">
        <v>68</v>
      </c>
      <c r="H31" s="5" t="s">
        <v>41</v>
      </c>
      <c r="I31" s="7" t="s">
        <v>123</v>
      </c>
      <c r="J31" s="7" t="s">
        <v>77</v>
      </c>
      <c r="K31" s="7">
        <v>14</v>
      </c>
      <c r="L31" s="7">
        <v>102000</v>
      </c>
      <c r="M31" s="35">
        <v>360</v>
      </c>
      <c r="N31" s="8">
        <v>8991</v>
      </c>
      <c r="O31" s="8">
        <v>4225</v>
      </c>
      <c r="P31" s="8">
        <v>1003</v>
      </c>
      <c r="Q31" s="8">
        <v>21463</v>
      </c>
      <c r="R31" s="8">
        <v>7478</v>
      </c>
      <c r="S31" s="8">
        <v>4384</v>
      </c>
      <c r="T31" s="8">
        <v>4615</v>
      </c>
      <c r="U31" s="8">
        <v>10463</v>
      </c>
    </row>
    <row r="32" spans="1:21" ht="12.75">
      <c r="A32" s="5" t="s">
        <v>124</v>
      </c>
      <c r="B32" s="5" t="s">
        <v>34</v>
      </c>
      <c r="C32" s="5" t="s">
        <v>125</v>
      </c>
      <c r="D32" s="5" t="s">
        <v>34</v>
      </c>
      <c r="E32" s="6">
        <v>0.14000000000000001</v>
      </c>
      <c r="F32" s="38">
        <v>0.02</v>
      </c>
      <c r="G32" s="5" t="s">
        <v>68</v>
      </c>
      <c r="H32" s="5" t="s">
        <v>41</v>
      </c>
      <c r="I32" s="7" t="s">
        <v>126</v>
      </c>
      <c r="J32" s="7" t="s">
        <v>77</v>
      </c>
      <c r="K32" s="7">
        <v>14</v>
      </c>
      <c r="L32" s="7">
        <v>102000</v>
      </c>
      <c r="M32" s="35">
        <v>120</v>
      </c>
      <c r="N32" s="8">
        <v>5729</v>
      </c>
      <c r="O32" s="8">
        <v>4170</v>
      </c>
      <c r="P32" s="8">
        <v>1326</v>
      </c>
      <c r="Q32" s="8">
        <v>22777</v>
      </c>
      <c r="R32" s="8">
        <v>8280</v>
      </c>
      <c r="S32" s="8">
        <v>3998</v>
      </c>
      <c r="T32" s="8">
        <v>4205</v>
      </c>
      <c r="U32" s="8">
        <v>7709</v>
      </c>
    </row>
    <row r="33" ht="12.75"/>
    <row r="34" ht="12.75"/>
    <row r="35" ht="12.75"/>
  </sheetData>
  <mergeCells count="1">
    <mergeCell ref="N1:U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BFDE4-2271-4F0B-BBC9-2CBD67FC9FE3}">
  <dimension ref="A1:X33"/>
  <sheetViews>
    <sheetView tabSelected="1" workbookViewId="0">
      <selection activeCell="J8" sqref="J8"/>
    </sheetView>
  </sheetViews>
  <sheetFormatPr defaultRowHeight="13.15"/>
  <cols>
    <col min="2" max="2" width="8.85546875" style="1"/>
    <col min="9" max="9" width="9.140625" style="10"/>
  </cols>
  <sheetData>
    <row r="1" spans="1:24" ht="12.75"/>
    <row r="2" spans="1:24" ht="39" customHeight="1">
      <c r="A2" s="15" t="s">
        <v>127</v>
      </c>
      <c r="B2" s="20" t="s">
        <v>128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24</v>
      </c>
      <c r="H2" s="14" t="s">
        <v>129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3.15" customHeight="1">
      <c r="A3" s="16" t="s">
        <v>130</v>
      </c>
      <c r="B3" s="21" t="s">
        <v>38</v>
      </c>
      <c r="C3" s="40" t="s">
        <v>39</v>
      </c>
      <c r="D3" s="41"/>
      <c r="E3" s="41"/>
      <c r="F3" s="41"/>
      <c r="G3" s="41"/>
      <c r="H3" s="42"/>
    </row>
    <row r="4" spans="1:24" ht="12.75">
      <c r="A4" s="17" t="s">
        <v>131</v>
      </c>
      <c r="B4" s="22" t="s">
        <v>59</v>
      </c>
      <c r="C4" s="43" t="s">
        <v>39</v>
      </c>
      <c r="D4" s="44"/>
      <c r="E4" s="44"/>
      <c r="F4" s="44"/>
      <c r="G4" s="44"/>
      <c r="H4" s="45"/>
    </row>
    <row r="5" spans="1:24" ht="12.75">
      <c r="A5" s="17" t="s">
        <v>131</v>
      </c>
      <c r="B5" s="22" t="s">
        <v>96</v>
      </c>
      <c r="C5" s="43" t="s">
        <v>39</v>
      </c>
      <c r="D5" s="44"/>
      <c r="E5" s="44"/>
      <c r="F5" s="44"/>
      <c r="G5" s="44"/>
      <c r="H5" s="45"/>
    </row>
    <row r="6" spans="1:24" ht="12.75">
      <c r="A6" s="18" t="s">
        <v>132</v>
      </c>
      <c r="B6" s="23" t="s">
        <v>42</v>
      </c>
      <c r="C6" s="24">
        <f>AVERAGE('Struttura DB'!N5:P5)*0.7+'Struttura DB'!Q5*0.3</f>
        <v>2131.5955199999999</v>
      </c>
      <c r="D6" s="24">
        <f>AVERAGE('Struttura DB'!O5:Q5)*0.7+'Struttura DB'!R5*0.3</f>
        <v>1799.6050800000003</v>
      </c>
      <c r="E6" s="24">
        <f>AVERAGE('Struttura DB'!P5:R5)*0.7+'Struttura DB'!S5*0.3</f>
        <v>1840.3843099999999</v>
      </c>
      <c r="F6" s="24">
        <f>AVERAGE('Struttura DB'!Q5:S5)*0.7+'Struttura DB'!T5*0.3</f>
        <v>1858.1948266666666</v>
      </c>
      <c r="G6" s="24">
        <f>AVERAGE('Struttura DB'!R5:T5)*0.7+'Struttura DB'!U5*0.3</f>
        <v>1613.8993933333331</v>
      </c>
      <c r="H6" s="11">
        <f t="shared" ref="H6:H31" si="0">AVERAGE(C6:G6)</f>
        <v>1848.7358260000001</v>
      </c>
    </row>
    <row r="7" spans="1:24" ht="12.75">
      <c r="A7" s="18" t="s">
        <v>132</v>
      </c>
      <c r="B7" s="23" t="s">
        <v>45</v>
      </c>
      <c r="C7" s="24">
        <f>AVERAGE('Struttura DB'!N6:P6)*0.7+'Struttura DB'!Q6*0.3</f>
        <v>213.24243333333334</v>
      </c>
      <c r="D7" s="24">
        <f>AVERAGE('Struttura DB'!O6:Q6)*0.7+'Struttura DB'!R6*0.3</f>
        <v>177.24976666666663</v>
      </c>
      <c r="E7" s="24">
        <f>AVERAGE('Struttura DB'!P6:R6)*0.7+'Struttura DB'!S6*0.3</f>
        <v>76.608166666666648</v>
      </c>
      <c r="F7" s="24">
        <f>AVERAGE('Struttura DB'!Q6:S6)*0.7+'Struttura DB'!T6*0.3</f>
        <v>81.439833333333311</v>
      </c>
      <c r="G7" s="24">
        <f>AVERAGE('Struttura DB'!R6:T6)*0.7+'Struttura DB'!U6*0.3</f>
        <v>60.194000000000003</v>
      </c>
      <c r="H7" s="11">
        <f t="shared" si="0"/>
        <v>121.74683999999998</v>
      </c>
    </row>
    <row r="8" spans="1:24" ht="12.75">
      <c r="A8" s="18" t="s">
        <v>132</v>
      </c>
      <c r="B8" s="23" t="s">
        <v>49</v>
      </c>
      <c r="C8" s="24">
        <f>AVERAGE('Struttura DB'!N7:P7)*0.7+'Struttura DB'!Q7*0.3</f>
        <v>86.718766666666667</v>
      </c>
      <c r="D8" s="24">
        <f>AVERAGE('Struttura DB'!O7:Q7)*0.7+'Struttura DB'!R7*0.3</f>
        <v>68.793266666666668</v>
      </c>
      <c r="E8" s="24">
        <f>AVERAGE('Struttura DB'!P7:R7)*0.7+'Struttura DB'!S7*0.3</f>
        <v>70.870800000000003</v>
      </c>
      <c r="F8" s="24">
        <f>AVERAGE('Struttura DB'!Q7:S7)*0.7+'Struttura DB'!T7*0.3</f>
        <v>74.12866666666666</v>
      </c>
      <c r="G8" s="24">
        <f>AVERAGE('Struttura DB'!R7:T7)*0.7+'Struttura DB'!U7*0.3</f>
        <v>54.793199999999999</v>
      </c>
      <c r="H8" s="11">
        <f t="shared" si="0"/>
        <v>71.060940000000002</v>
      </c>
    </row>
    <row r="9" spans="1:24" ht="12.75">
      <c r="A9" s="18" t="s">
        <v>132</v>
      </c>
      <c r="B9" s="23" t="s">
        <v>52</v>
      </c>
      <c r="C9" s="24">
        <f>AVERAGE('Struttura DB'!N8:P8)*0.7+'Struttura DB'!Q8*0.3</f>
        <v>1055.8233333333333</v>
      </c>
      <c r="D9" s="24">
        <f>AVERAGE('Struttura DB'!O8:Q8)*0.7+'Struttura DB'!R8*0.3</f>
        <v>981.57833333333326</v>
      </c>
      <c r="E9" s="24">
        <f>AVERAGE('Struttura DB'!P8:R8)*0.7+'Struttura DB'!S8*0.3</f>
        <v>1101.7616666666668</v>
      </c>
      <c r="F9" s="24">
        <f>AVERAGE('Struttura DB'!Q8:S8)*0.7+'Struttura DB'!T8*0.3</f>
        <v>1158.2783333333332</v>
      </c>
      <c r="G9" s="24">
        <f>AVERAGE('Struttura DB'!R8:T8)*0.7+'Struttura DB'!U8*0.3</f>
        <v>1258.5833333333333</v>
      </c>
      <c r="H9" s="11">
        <f t="shared" si="0"/>
        <v>1111.2049999999999</v>
      </c>
    </row>
    <row r="10" spans="1:24" ht="12.75">
      <c r="A10" s="18" t="s">
        <v>132</v>
      </c>
      <c r="B10" s="23" t="s">
        <v>55</v>
      </c>
      <c r="C10" s="24">
        <f>AVERAGE('Struttura DB'!N9:P9)*0.7+'Struttura DB'!Q9*0.3</f>
        <v>218.46269999999998</v>
      </c>
      <c r="D10" s="24">
        <f>AVERAGE('Struttura DB'!O9:Q9)*0.7+'Struttura DB'!R9*0.3</f>
        <v>193.4564</v>
      </c>
      <c r="E10" s="24">
        <f>AVERAGE('Struttura DB'!P9:R9)*0.7+'Struttura DB'!S9*0.3</f>
        <v>199.48663333333332</v>
      </c>
      <c r="F10" s="24">
        <f>AVERAGE('Struttura DB'!Q9:S9)*0.7+'Struttura DB'!T9*0.3</f>
        <v>215.3109</v>
      </c>
      <c r="G10" s="24">
        <f>AVERAGE('Struttura DB'!R9:T9)*0.7+'Struttura DB'!U9*0.3</f>
        <v>225.78756666666666</v>
      </c>
      <c r="H10" s="11">
        <f t="shared" si="0"/>
        <v>210.50083999999998</v>
      </c>
    </row>
    <row r="11" spans="1:24" ht="12.75">
      <c r="A11" s="18" t="s">
        <v>132</v>
      </c>
      <c r="B11" s="23" t="s">
        <v>62</v>
      </c>
      <c r="C11" s="24">
        <f>AVERAGE('Struttura DB'!N11:P11)*0.7+'Struttura DB'!Q11*0.3</f>
        <v>7070</v>
      </c>
      <c r="D11" s="24">
        <f>AVERAGE('Struttura DB'!O11:Q11)*0.7+'Struttura DB'!R11*0.3</f>
        <v>8470</v>
      </c>
      <c r="E11" s="24">
        <f>AVERAGE('Struttura DB'!P11:R11)*0.7+'Struttura DB'!S11*0.3</f>
        <v>6428.333333333333</v>
      </c>
      <c r="F11" s="24">
        <f>AVERAGE('Struttura DB'!Q11:S11)*0.7+'Struttura DB'!T11*0.3</f>
        <v>5203.333333333333</v>
      </c>
      <c r="G11" s="24">
        <f>AVERAGE('Struttura DB'!R11:T11)*0.7+'Struttura DB'!U11*0.3</f>
        <v>2613.3333333333335</v>
      </c>
      <c r="H11" s="11">
        <f t="shared" si="0"/>
        <v>5956.9999999999991</v>
      </c>
    </row>
    <row r="12" spans="1:24" ht="12.75">
      <c r="A12" s="18" t="s">
        <v>132</v>
      </c>
      <c r="B12" s="23" t="s">
        <v>65</v>
      </c>
      <c r="C12" s="24">
        <f>AVERAGE('Struttura DB'!N12:P12)*0.7+'Struttura DB'!Q12*0.3</f>
        <v>2131.5955199999999</v>
      </c>
      <c r="D12" s="24">
        <f>AVERAGE('Struttura DB'!O12:Q12)*0.7+'Struttura DB'!R12*0.3</f>
        <v>1799.6050800000003</v>
      </c>
      <c r="E12" s="24">
        <f>AVERAGE('Struttura DB'!P12:R12)*0.7+'Struttura DB'!S12*0.3</f>
        <v>1840.3843099999999</v>
      </c>
      <c r="F12" s="24">
        <f>AVERAGE('Struttura DB'!Q12:S12)*0.7+'Struttura DB'!T12*0.3</f>
        <v>1858.1948266666666</v>
      </c>
      <c r="G12" s="24">
        <f>AVERAGE('Struttura DB'!R12:T12)*0.7+'Struttura DB'!U12*0.3</f>
        <v>1613.8993933333331</v>
      </c>
      <c r="H12" s="11">
        <f t="shared" si="0"/>
        <v>1848.7358260000001</v>
      </c>
    </row>
    <row r="13" spans="1:24" ht="12.75">
      <c r="A13" s="18" t="s">
        <v>132</v>
      </c>
      <c r="B13" s="23" t="s">
        <v>69</v>
      </c>
      <c r="C13" s="24">
        <f>AVERAGE('Struttura DB'!N13:P13)*0.7+'Struttura DB'!Q13*0.3</f>
        <v>232.76666666666665</v>
      </c>
      <c r="D13" s="24">
        <f>AVERAGE('Struttura DB'!O13:Q13)*0.7+'Struttura DB'!R13*0.3</f>
        <v>219.53333333333333</v>
      </c>
      <c r="E13" s="24">
        <f>AVERAGE('Struttura DB'!P13:R13)*0.7+'Struttura DB'!S13*0.3</f>
        <v>217.96666666666664</v>
      </c>
      <c r="F13" s="24">
        <f>AVERAGE('Struttura DB'!Q13:S13)*0.7+'Struttura DB'!T13*0.3</f>
        <v>215.83333333333331</v>
      </c>
      <c r="G13" s="24">
        <f>AVERAGE('Struttura DB'!R13:T13)*0.7+'Struttura DB'!U13*0.3</f>
        <v>157.03333333333333</v>
      </c>
      <c r="H13" s="11">
        <f t="shared" si="0"/>
        <v>208.62666666666664</v>
      </c>
    </row>
    <row r="14" spans="1:24" ht="12.75">
      <c r="A14" s="18" t="s">
        <v>132</v>
      </c>
      <c r="B14" s="23" t="s">
        <v>73</v>
      </c>
      <c r="C14" s="24">
        <f>AVERAGE('Struttura DB'!N14:P14)*0.7+'Struttura DB'!Q14*0.3</f>
        <v>235.23333333333332</v>
      </c>
      <c r="D14" s="24">
        <f>AVERAGE('Struttura DB'!O14:Q14)*0.7+'Struttura DB'!R14*0.3</f>
        <v>222.33333333333334</v>
      </c>
      <c r="E14" s="24">
        <f>AVERAGE('Struttura DB'!P14:R14)*0.7+'Struttura DB'!S14*0.3</f>
        <v>220.76666666666665</v>
      </c>
      <c r="F14" s="24">
        <f>AVERAGE('Struttura DB'!Q14:S14)*0.7+'Struttura DB'!T14*0.3</f>
        <v>215.99999999999997</v>
      </c>
      <c r="G14" s="24">
        <f>AVERAGE('Struttura DB'!R14:T14)*0.7+'Struttura DB'!U14*0.3</f>
        <v>156.80000000000001</v>
      </c>
      <c r="H14" s="11">
        <f t="shared" si="0"/>
        <v>210.22666666666663</v>
      </c>
    </row>
    <row r="15" spans="1:24" ht="12.75">
      <c r="A15" s="18" t="s">
        <v>132</v>
      </c>
      <c r="B15" s="23" t="s">
        <v>76</v>
      </c>
      <c r="C15" s="24">
        <f>AVERAGE('Struttura DB'!N15:P15)*0.7+'Struttura DB'!Q15*0.3</f>
        <v>2406.1333333333332</v>
      </c>
      <c r="D15" s="24">
        <f>AVERAGE('Struttura DB'!O15:Q15)*0.7+'Struttura DB'!R15*0.3</f>
        <v>2152</v>
      </c>
      <c r="E15" s="24">
        <f>AVERAGE('Struttura DB'!P15:R15)*0.7+'Struttura DB'!S15*0.3</f>
        <v>1810.3666666666666</v>
      </c>
      <c r="F15" s="24">
        <f>AVERAGE('Struttura DB'!Q15:S15)*0.7+'Struttura DB'!T15*0.3</f>
        <v>2575.333333333333</v>
      </c>
      <c r="G15" s="24">
        <f>AVERAGE('Struttura DB'!R15:T15)*0.7+'Struttura DB'!U15*0.3</f>
        <v>2289.3666666666663</v>
      </c>
      <c r="H15" s="11">
        <f t="shared" si="0"/>
        <v>2246.64</v>
      </c>
    </row>
    <row r="16" spans="1:24" ht="12.75">
      <c r="A16" s="18" t="s">
        <v>132</v>
      </c>
      <c r="B16" s="23" t="s">
        <v>79</v>
      </c>
      <c r="C16" s="24">
        <f>AVERAGE('Struttura DB'!N16:P16)*0.7+'Struttura DB'!Q16*0.3</f>
        <v>4632.2647199999992</v>
      </c>
      <c r="D16" s="24">
        <f>AVERAGE('Struttura DB'!O16:Q16)*0.7+'Struttura DB'!R16*0.3</f>
        <v>4304.8383599999997</v>
      </c>
      <c r="E16" s="24">
        <f>AVERAGE('Struttura DB'!P16:R16)*0.7+'Struttura DB'!S16*0.3</f>
        <v>4504.365906666666</v>
      </c>
      <c r="F16" s="24">
        <f>AVERAGE('Struttura DB'!Q16:S16)*0.7+'Struttura DB'!T16*0.3</f>
        <v>4545.5160033333323</v>
      </c>
      <c r="G16" s="24">
        <f>AVERAGE('Struttura DB'!R16:T16)*0.7+'Struttura DB'!U16*0.3</f>
        <v>3662.061381333333</v>
      </c>
      <c r="H16" s="11">
        <f t="shared" si="0"/>
        <v>4329.8092742666659</v>
      </c>
    </row>
    <row r="17" spans="1:8" ht="12.75">
      <c r="A17" s="18" t="s">
        <v>132</v>
      </c>
      <c r="B17" s="23" t="s">
        <v>82</v>
      </c>
      <c r="C17" s="24">
        <f>AVERAGE('Struttura DB'!N17:P17)*0.7+'Struttura DB'!Q17*0.3</f>
        <v>929.71049999999991</v>
      </c>
      <c r="D17" s="24">
        <f>AVERAGE('Struttura DB'!O17:Q17)*0.7+'Struttura DB'!R17*0.3</f>
        <v>716.49474833333329</v>
      </c>
      <c r="E17" s="24">
        <f>AVERAGE('Struttura DB'!P17:R17)*0.7+'Struttura DB'!S17*0.3</f>
        <v>822.90111166666657</v>
      </c>
      <c r="F17" s="24">
        <f>AVERAGE('Struttura DB'!Q17:S17)*0.7+'Struttura DB'!T17*0.3</f>
        <v>863.4935783333334</v>
      </c>
      <c r="G17" s="24">
        <f>AVERAGE('Struttura DB'!R17:T17)*0.7+'Struttura DB'!U17*0.3</f>
        <v>542.73694500000011</v>
      </c>
      <c r="H17" s="11">
        <f t="shared" si="0"/>
        <v>775.06737666666663</v>
      </c>
    </row>
    <row r="18" spans="1:8" ht="12.75">
      <c r="A18" s="18" t="s">
        <v>132</v>
      </c>
      <c r="B18" s="23" t="s">
        <v>85</v>
      </c>
      <c r="C18" s="24">
        <f>AVERAGE('Struttura DB'!N18:P18)*0.7+'Struttura DB'!Q18*0.3</f>
        <v>391.89053333333328</v>
      </c>
      <c r="D18" s="24">
        <f>AVERAGE('Struttura DB'!O18:Q18)*0.7+'Struttura DB'!R18*0.3</f>
        <v>287.45063333333331</v>
      </c>
      <c r="E18" s="24">
        <f>AVERAGE('Struttura DB'!P18:R18)*0.7+'Struttura DB'!S18*0.3</f>
        <v>321.19473333333332</v>
      </c>
      <c r="F18" s="24">
        <f>AVERAGE('Struttura DB'!Q18:S18)*0.7+'Struttura DB'!T18*0.3</f>
        <v>353.06253333333331</v>
      </c>
      <c r="G18" s="24">
        <f>AVERAGE('Struttura DB'!R18:T18)*0.7+'Struttura DB'!U18*0.3</f>
        <v>203.29933333333332</v>
      </c>
      <c r="H18" s="11">
        <f t="shared" si="0"/>
        <v>311.37955333333332</v>
      </c>
    </row>
    <row r="19" spans="1:8" ht="12.75">
      <c r="A19" s="18" t="s">
        <v>132</v>
      </c>
      <c r="B19" s="23" t="s">
        <v>87</v>
      </c>
      <c r="C19" s="24">
        <f>AVERAGE('Struttura DB'!N19:P19)*0.7+'Struttura DB'!Q19*0.3</f>
        <v>552.38386666666668</v>
      </c>
      <c r="D19" s="24">
        <f>AVERAGE('Struttura DB'!O19:Q19)*0.7+'Struttura DB'!R19*0.3</f>
        <v>427.23729999999995</v>
      </c>
      <c r="E19" s="24">
        <f>AVERAGE('Struttura DB'!P19:R19)*0.7+'Struttura DB'!S19*0.3</f>
        <v>461.00686666666661</v>
      </c>
      <c r="F19" s="24">
        <f>AVERAGE('Struttura DB'!Q19:S19)*0.7+'Struttura DB'!T19*0.3</f>
        <v>448.21493333333336</v>
      </c>
      <c r="G19" s="24">
        <f>AVERAGE('Struttura DB'!R19:T19)*0.7+'Struttura DB'!U19*0.3</f>
        <v>263.21840000000003</v>
      </c>
      <c r="H19" s="11">
        <f t="shared" si="0"/>
        <v>430.41227333333336</v>
      </c>
    </row>
    <row r="20" spans="1:8" ht="12.75">
      <c r="A20" s="18" t="s">
        <v>132</v>
      </c>
      <c r="B20" s="23" t="s">
        <v>89</v>
      </c>
      <c r="C20" s="24">
        <f>AVERAGE('Struttura DB'!N20:P20)*0.7+'Struttura DB'!Q20*0.3</f>
        <v>5747.6541333333334</v>
      </c>
      <c r="D20" s="24">
        <f>AVERAGE('Struttura DB'!O20:Q20)*0.7+'Struttura DB'!R20*0.3</f>
        <v>5959.6511333333347</v>
      </c>
      <c r="E20" s="24">
        <f>AVERAGE('Struttura DB'!P20:R20)*0.7+'Struttura DB'!S20*0.3</f>
        <v>6223.7058666666671</v>
      </c>
      <c r="F20" s="24">
        <f>AVERAGE('Struttura DB'!Q20:S20)*0.7+'Struttura DB'!T20*0.3</f>
        <v>6506.6269333333339</v>
      </c>
      <c r="G20" s="24">
        <f>AVERAGE('Struttura DB'!R20:T20)*0.7+'Struttura DB'!U20*0.3</f>
        <v>3469.8701333333338</v>
      </c>
      <c r="H20" s="11">
        <f t="shared" si="0"/>
        <v>5581.5016400000004</v>
      </c>
    </row>
    <row r="21" spans="1:8" ht="12.75">
      <c r="A21" s="18" t="s">
        <v>132</v>
      </c>
      <c r="B21" s="23" t="s">
        <v>92</v>
      </c>
      <c r="C21" s="24">
        <f>AVERAGE('Struttura DB'!N21:P21)*0.7+'Struttura DB'!Q21*0.3</f>
        <v>1158.1484666666665</v>
      </c>
      <c r="D21" s="24">
        <f>AVERAGE('Struttura DB'!O21:Q21)*0.7+'Struttura DB'!R21*0.3</f>
        <v>743.93993333333333</v>
      </c>
      <c r="E21" s="24">
        <f>AVERAGE('Struttura DB'!P21:R21)*0.7+'Struttura DB'!S21*0.3</f>
        <v>748.17023333333327</v>
      </c>
      <c r="F21" s="24">
        <f>AVERAGE('Struttura DB'!Q21:S21)*0.7+'Struttura DB'!T21*0.3</f>
        <v>966.04966666666655</v>
      </c>
      <c r="G21" s="24">
        <f>AVERAGE('Struttura DB'!R21:T21)*0.7+'Struttura DB'!U21*0.3</f>
        <v>621.20623333333333</v>
      </c>
      <c r="H21" s="11">
        <f t="shared" si="0"/>
        <v>847.5029066666666</v>
      </c>
    </row>
    <row r="22" spans="1:8" ht="12.75">
      <c r="A22" s="18" t="s">
        <v>132</v>
      </c>
      <c r="B22" s="23" t="s">
        <v>98</v>
      </c>
      <c r="C22" s="24">
        <f>AVERAGE('Struttura DB'!N23:P23)*0.7+'Struttura DB'!Q23*0.3</f>
        <v>6.742166666666666</v>
      </c>
      <c r="D22" s="24">
        <f>AVERAGE('Struttura DB'!O23:Q23)*0.7+'Struttura DB'!R23*0.3</f>
        <v>5.3703999999999992</v>
      </c>
      <c r="E22" s="24">
        <f>AVERAGE('Struttura DB'!P23:R23)*0.7+'Struttura DB'!S23*0.3</f>
        <v>3.6021333333333332</v>
      </c>
      <c r="F22" s="24">
        <f>AVERAGE('Struttura DB'!Q23:S23)*0.7+'Struttura DB'!T23*0.3</f>
        <v>2.9577333333333331</v>
      </c>
      <c r="G22" s="24">
        <f>AVERAGE('Struttura DB'!R23:T23)*0.7+'Struttura DB'!U23*0.3</f>
        <v>2.9184000000000001</v>
      </c>
      <c r="H22" s="11">
        <f t="shared" si="0"/>
        <v>4.3181666666666656</v>
      </c>
    </row>
    <row r="23" spans="1:8" ht="12.75">
      <c r="A23" s="18" t="s">
        <v>132</v>
      </c>
      <c r="B23" s="23" t="s">
        <v>101</v>
      </c>
      <c r="C23" s="24">
        <f>AVERAGE('Struttura DB'!N24:P24)*0.7+'Struttura DB'!Q24*0.3</f>
        <v>15.381285333333338</v>
      </c>
      <c r="D23" s="24">
        <f>AVERAGE('Struttura DB'!O24:Q24)*0.7+'Struttura DB'!R24*0.3</f>
        <v>12.737075333333335</v>
      </c>
      <c r="E23" s="24">
        <f>AVERAGE('Struttura DB'!P24:R24)*0.7+'Struttura DB'!S24*0.3</f>
        <v>8.2584550000000014</v>
      </c>
      <c r="F23" s="24">
        <f>AVERAGE('Struttura DB'!Q24:S24)*0.7+'Struttura DB'!T24*0.3</f>
        <v>7.7009883333333349</v>
      </c>
      <c r="G23" s="24">
        <f>AVERAGE('Struttura DB'!R24:T24)*0.7+'Struttura DB'!U24*0.3</f>
        <v>5.1363726666666665</v>
      </c>
      <c r="H23" s="11">
        <f t="shared" si="0"/>
        <v>9.8428353333333352</v>
      </c>
    </row>
    <row r="24" spans="1:8" ht="12.75">
      <c r="A24" s="18" t="s">
        <v>132</v>
      </c>
      <c r="B24" s="23" t="s">
        <v>104</v>
      </c>
      <c r="C24" s="24">
        <f>AVERAGE('Struttura DB'!N25:P25)*0.7+'Struttura DB'!Q25*0.3</f>
        <v>23.068033333333329</v>
      </c>
      <c r="D24" s="24">
        <f>AVERAGE('Struttura DB'!O25:Q25)*0.7+'Struttura DB'!R25*0.3</f>
        <v>18.998699999999999</v>
      </c>
      <c r="E24" s="24">
        <f>AVERAGE('Struttura DB'!P25:R25)*0.7+'Struttura DB'!S25*0.3</f>
        <v>12.532033333333331</v>
      </c>
      <c r="F24" s="24">
        <f>AVERAGE('Struttura DB'!Q25:S25)*0.7+'Struttura DB'!T25*0.3</f>
        <v>9.9026666666666667</v>
      </c>
      <c r="G24" s="24">
        <f>AVERAGE('Struttura DB'!R25:T25)*0.7+'Struttura DB'!U25*0.3</f>
        <v>9.8671106666666653</v>
      </c>
      <c r="H24" s="11">
        <f t="shared" si="0"/>
        <v>14.873708799999998</v>
      </c>
    </row>
    <row r="25" spans="1:8" ht="12.75">
      <c r="A25" s="18" t="s">
        <v>132</v>
      </c>
      <c r="B25" s="23" t="s">
        <v>107</v>
      </c>
      <c r="C25" s="24">
        <f>AVERAGE('Struttura DB'!N26:P26)*0.7+'Struttura DB'!Q26*0.3</f>
        <v>378.33333333333331</v>
      </c>
      <c r="D25" s="24">
        <f>AVERAGE('Struttura DB'!O26:Q26)*0.7+'Struttura DB'!R26*0.3</f>
        <v>395.56666666666661</v>
      </c>
      <c r="E25" s="24">
        <f>AVERAGE('Struttura DB'!P26:R26)*0.7+'Struttura DB'!S26*0.3</f>
        <v>972.93333333333328</v>
      </c>
      <c r="F25" s="24">
        <f>AVERAGE('Struttura DB'!Q26:S26)*0.7+'Struttura DB'!T26*0.3</f>
        <v>812.93333333333328</v>
      </c>
      <c r="G25" s="24">
        <f>AVERAGE('Struttura DB'!R26:T26)*0.7+'Struttura DB'!U26*0.3</f>
        <v>907.66666666666674</v>
      </c>
      <c r="H25" s="11">
        <f t="shared" si="0"/>
        <v>693.48666666666668</v>
      </c>
    </row>
    <row r="26" spans="1:8" ht="12.75">
      <c r="A26" s="18" t="s">
        <v>132</v>
      </c>
      <c r="B26" s="23" t="s">
        <v>110</v>
      </c>
      <c r="C26" s="24">
        <f>AVERAGE('Struttura DB'!N27:P27)*0.7+'Struttura DB'!Q27*0.3</f>
        <v>5164.7666666666664</v>
      </c>
      <c r="D26" s="24">
        <f>AVERAGE('Struttura DB'!O27:Q27)*0.7+'Struttura DB'!R27*0.3</f>
        <v>4475.2666666666664</v>
      </c>
      <c r="E26" s="24">
        <f>AVERAGE('Struttura DB'!P27:R27)*0.7+'Struttura DB'!S27*0.3</f>
        <v>4920.6333333333323</v>
      </c>
      <c r="F26" s="24">
        <f>AVERAGE('Struttura DB'!Q27:S27)*0.7+'Struttura DB'!T27*0.3</f>
        <v>5156.3999999999996</v>
      </c>
      <c r="G26" s="24">
        <f>AVERAGE('Struttura DB'!R27:T27)*0.7+'Struttura DB'!U27*0.3</f>
        <v>4118.8666666666659</v>
      </c>
      <c r="H26" s="11">
        <f t="shared" si="0"/>
        <v>4767.1866666666665</v>
      </c>
    </row>
    <row r="27" spans="1:8" ht="12.75">
      <c r="A27" s="18" t="s">
        <v>132</v>
      </c>
      <c r="B27" s="23" t="s">
        <v>113</v>
      </c>
      <c r="C27" s="24">
        <f>AVERAGE('Struttura DB'!N28:P28)*0.7+'Struttura DB'!Q28*0.3</f>
        <v>9959.2999999999993</v>
      </c>
      <c r="D27" s="24">
        <f>AVERAGE('Struttura DB'!O28:Q28)*0.7+'Struttura DB'!R28*0.3</f>
        <v>8497.2999999999993</v>
      </c>
      <c r="E27" s="24">
        <f>AVERAGE('Struttura DB'!P28:R28)*0.7+'Struttura DB'!S28*0.3</f>
        <v>8517.0666666666657</v>
      </c>
      <c r="F27" s="24">
        <f>AVERAGE('Struttura DB'!Q28:S28)*0.7+'Struttura DB'!T28*0.3</f>
        <v>9170.2666666666664</v>
      </c>
      <c r="G27" s="24">
        <f>AVERAGE('Struttura DB'!R28:T28)*0.7+'Struttura DB'!U28*0.3</f>
        <v>6696.9666666666672</v>
      </c>
      <c r="H27" s="11">
        <f t="shared" si="0"/>
        <v>8568.18</v>
      </c>
    </row>
    <row r="28" spans="1:8" ht="12.75">
      <c r="A28" s="18" t="s">
        <v>132</v>
      </c>
      <c r="B28" s="23" t="s">
        <v>116</v>
      </c>
      <c r="C28" s="24">
        <f>AVERAGE('Struttura DB'!N29:P29)*0.7+'Struttura DB'!Q29*0.3</f>
        <v>108.58283333333333</v>
      </c>
      <c r="D28" s="24">
        <f>AVERAGE('Struttura DB'!O29:Q29)*0.7+'Struttura DB'!R29*0.3</f>
        <v>91.104466666666653</v>
      </c>
      <c r="E28" s="24">
        <f>AVERAGE('Struttura DB'!P29:R29)*0.7+'Struttura DB'!S29*0.3</f>
        <v>85.290899999999993</v>
      </c>
      <c r="F28" s="24">
        <f>AVERAGE('Struttura DB'!Q29:S29)*0.7+'Struttura DB'!T29*0.3</f>
        <v>94.072433333333322</v>
      </c>
      <c r="G28" s="24">
        <f>AVERAGE('Struttura DB'!R29:T29)*0.7+'Struttura DB'!U29*0.3</f>
        <v>71.374799999999993</v>
      </c>
      <c r="H28" s="11">
        <f t="shared" si="0"/>
        <v>90.085086666666669</v>
      </c>
    </row>
    <row r="29" spans="1:8" ht="12.75">
      <c r="A29" s="18" t="s">
        <v>132</v>
      </c>
      <c r="B29" s="23" t="s">
        <v>119</v>
      </c>
      <c r="C29" s="24">
        <f>AVERAGE('Struttura DB'!N30:P30)*0.7+'Struttura DB'!Q30*0.3</f>
        <v>1817.2</v>
      </c>
      <c r="D29" s="24">
        <f>AVERAGE('Struttura DB'!O30:Q30)*0.7+'Struttura DB'!R30*0.3</f>
        <v>1681.7333333333331</v>
      </c>
      <c r="E29" s="24">
        <f>AVERAGE('Struttura DB'!P30:R30)*0.7+'Struttura DB'!S30*0.3</f>
        <v>1979.6666666666667</v>
      </c>
      <c r="F29" s="24">
        <f>AVERAGE('Struttura DB'!Q30:S30)*0.7+'Struttura DB'!T30*0.3</f>
        <v>2100.2999999999997</v>
      </c>
      <c r="G29" s="24">
        <f>AVERAGE('Struttura DB'!R30:T30)*0.7+'Struttura DB'!U30*0.3</f>
        <v>2374</v>
      </c>
      <c r="H29" s="11">
        <f t="shared" si="0"/>
        <v>1990.58</v>
      </c>
    </row>
    <row r="30" spans="1:8" ht="12.75">
      <c r="A30" s="18" t="s">
        <v>132</v>
      </c>
      <c r="B30" s="23" t="s">
        <v>123</v>
      </c>
      <c r="C30" s="24">
        <f>AVERAGE('Struttura DB'!N31:P31)*0.7+'Struttura DB'!Q31*0.3</f>
        <v>9756.6666666666661</v>
      </c>
      <c r="D30" s="24">
        <f>AVERAGE('Struttura DB'!O31:Q31)*0.7+'Struttura DB'!R31*0.3</f>
        <v>8471.2999999999993</v>
      </c>
      <c r="E30" s="24">
        <f>AVERAGE('Struttura DB'!P31:R31)*0.7+'Struttura DB'!S31*0.3</f>
        <v>8302.1333333333332</v>
      </c>
      <c r="F30" s="24">
        <f>AVERAGE('Struttura DB'!Q31:S31)*0.7+'Struttura DB'!T31*0.3</f>
        <v>9160.3333333333321</v>
      </c>
      <c r="G30" s="24">
        <f>AVERAGE('Struttura DB'!R31:T31)*0.7+'Struttura DB'!U31*0.3</f>
        <v>6983.5333333333328</v>
      </c>
      <c r="H30" s="11">
        <f t="shared" si="0"/>
        <v>8534.7933333333331</v>
      </c>
    </row>
    <row r="31" spans="1:8" ht="12.75">
      <c r="A31" s="19" t="s">
        <v>132</v>
      </c>
      <c r="B31" s="23" t="s">
        <v>126</v>
      </c>
      <c r="C31" s="25">
        <f>AVERAGE('Struttura DB'!N32:P32)*0.7+'Struttura DB'!Q32*0.3</f>
        <v>9452.2666666666664</v>
      </c>
      <c r="D31" s="25">
        <f>AVERAGE('Struttura DB'!O32:Q32)*0.7+'Struttura DB'!R32*0.3</f>
        <v>9081.0333333333328</v>
      </c>
      <c r="E31" s="25">
        <f>AVERAGE('Struttura DB'!P32:R32)*0.7+'Struttura DB'!S32*0.3</f>
        <v>8755.4333333333325</v>
      </c>
      <c r="F31" s="25">
        <f>AVERAGE('Struttura DB'!Q32:S32)*0.7+'Struttura DB'!T32*0.3</f>
        <v>9441</v>
      </c>
      <c r="G31" s="25">
        <f>AVERAGE('Struttura DB'!R32:T32)*0.7+'Struttura DB'!U32*0.3</f>
        <v>6158.7333333333327</v>
      </c>
      <c r="H31" s="12">
        <f t="shared" si="0"/>
        <v>8577.6933333333327</v>
      </c>
    </row>
    <row r="32" spans="1:8" ht="12.75"/>
    <row r="33" ht="12.75"/>
  </sheetData>
  <phoneticPr fontId="2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Stage003</dc:creator>
  <cp:keywords/>
  <dc:description/>
  <cp:lastModifiedBy>IGUARAN MUNOZ JOSE ALEJANDRO</cp:lastModifiedBy>
  <cp:revision/>
  <dcterms:created xsi:type="dcterms:W3CDTF">2022-09-22T07:05:54Z</dcterms:created>
  <dcterms:modified xsi:type="dcterms:W3CDTF">2022-11-01T12:41:29Z</dcterms:modified>
  <cp:category/>
  <cp:contentStatus/>
</cp:coreProperties>
</file>